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mactcc.sharepoint.com/sites/ProgettiIRISS/Shared Documents/IRISS Bando 2024/Bando e allegati/"/>
    </mc:Choice>
  </mc:AlternateContent>
  <xr:revisionPtr revIDLastSave="136" documentId="8_{9FCE54D0-6745-B244-AF87-87EF8618CB10}" xr6:coauthVersionLast="47" xr6:coauthVersionMax="47" xr10:uidLastSave="{B1204B87-DEBF-48D5-8074-18481835762A}"/>
  <bookViews>
    <workbookView xWindow="28680" yWindow="-120" windowWidth="29040" windowHeight="15720" tabRatio="539" xr2:uid="{00000000-000D-0000-FFFF-FFFF00000000}"/>
  </bookViews>
  <sheets>
    <sheet name="Budget" sheetId="10" r:id="rId1"/>
    <sheet name="Aliquote" sheetId="9" state="hidden" r:id="rId2"/>
  </sheets>
  <definedNames>
    <definedName name="_xlnm.Print_Area" localSheetId="0">Budget!$A$1:$K$80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9" i="10" l="1"/>
  <c r="H79" i="10"/>
  <c r="G79" i="10"/>
  <c r="F79" i="10"/>
  <c r="E79" i="10"/>
  <c r="J78" i="10"/>
  <c r="J77" i="10"/>
  <c r="J76" i="10"/>
  <c r="J75" i="10"/>
  <c r="J74" i="10"/>
  <c r="J73" i="10"/>
  <c r="J72" i="10"/>
  <c r="J71" i="10"/>
  <c r="I64" i="10"/>
  <c r="H64" i="10"/>
  <c r="G64" i="10"/>
  <c r="F64" i="10"/>
  <c r="E64" i="10"/>
  <c r="J63" i="10"/>
  <c r="J62" i="10"/>
  <c r="J61" i="10"/>
  <c r="J60" i="10"/>
  <c r="J59" i="10"/>
  <c r="J58" i="10"/>
  <c r="J57" i="10"/>
  <c r="J56" i="10"/>
  <c r="H49" i="10"/>
  <c r="G49" i="10"/>
  <c r="F49" i="10"/>
  <c r="E49" i="10"/>
  <c r="J48" i="10"/>
  <c r="J47" i="10"/>
  <c r="J46" i="10"/>
  <c r="I45" i="10"/>
  <c r="J45" i="10" s="1"/>
  <c r="I44" i="10"/>
  <c r="I43" i="10"/>
  <c r="J43" i="10" s="1"/>
  <c r="I42" i="10"/>
  <c r="J42" i="10" s="1"/>
  <c r="I41" i="10"/>
  <c r="J41" i="10" s="1"/>
  <c r="H34" i="10"/>
  <c r="F34" i="10"/>
  <c r="E34" i="10"/>
  <c r="J33" i="10"/>
  <c r="D33" i="10"/>
  <c r="D48" i="10" s="1"/>
  <c r="D63" i="10" s="1"/>
  <c r="D78" i="10" s="1"/>
  <c r="C33" i="10"/>
  <c r="C48" i="10" s="1"/>
  <c r="C63" i="10" s="1"/>
  <c r="C78" i="10" s="1"/>
  <c r="B33" i="10"/>
  <c r="B48" i="10" s="1"/>
  <c r="B63" i="10" s="1"/>
  <c r="B78" i="10" s="1"/>
  <c r="A33" i="10"/>
  <c r="A48" i="10" s="1"/>
  <c r="A63" i="10" s="1"/>
  <c r="A78" i="10" s="1"/>
  <c r="J32" i="10"/>
  <c r="D32" i="10"/>
  <c r="D47" i="10" s="1"/>
  <c r="D62" i="10" s="1"/>
  <c r="D77" i="10" s="1"/>
  <c r="C32" i="10"/>
  <c r="C47" i="10" s="1"/>
  <c r="C62" i="10" s="1"/>
  <c r="C77" i="10" s="1"/>
  <c r="B32" i="10"/>
  <c r="B47" i="10" s="1"/>
  <c r="B62" i="10" s="1"/>
  <c r="B77" i="10" s="1"/>
  <c r="A32" i="10"/>
  <c r="A47" i="10" s="1"/>
  <c r="A62" i="10" s="1"/>
  <c r="A77" i="10" s="1"/>
  <c r="J31" i="10"/>
  <c r="D31" i="10"/>
  <c r="D46" i="10" s="1"/>
  <c r="D61" i="10" s="1"/>
  <c r="D76" i="10" s="1"/>
  <c r="C31" i="10"/>
  <c r="C46" i="10" s="1"/>
  <c r="C61" i="10" s="1"/>
  <c r="C76" i="10" s="1"/>
  <c r="B31" i="10"/>
  <c r="B46" i="10" s="1"/>
  <c r="B61" i="10" s="1"/>
  <c r="B76" i="10" s="1"/>
  <c r="A31" i="10"/>
  <c r="A46" i="10" s="1"/>
  <c r="A61" i="10" s="1"/>
  <c r="A76" i="10" s="1"/>
  <c r="I30" i="10"/>
  <c r="J30" i="10" s="1"/>
  <c r="D30" i="10"/>
  <c r="D45" i="10" s="1"/>
  <c r="D60" i="10" s="1"/>
  <c r="D75" i="10" s="1"/>
  <c r="C30" i="10"/>
  <c r="C45" i="10" s="1"/>
  <c r="C60" i="10" s="1"/>
  <c r="C75" i="10" s="1"/>
  <c r="B30" i="10"/>
  <c r="B45" i="10" s="1"/>
  <c r="B60" i="10" s="1"/>
  <c r="B75" i="10" s="1"/>
  <c r="A30" i="10"/>
  <c r="A45" i="10" s="1"/>
  <c r="A60" i="10" s="1"/>
  <c r="A75" i="10" s="1"/>
  <c r="I29" i="10"/>
  <c r="G11" i="10"/>
  <c r="D29" i="10"/>
  <c r="D44" i="10" s="1"/>
  <c r="D59" i="10" s="1"/>
  <c r="D74" i="10" s="1"/>
  <c r="C29" i="10"/>
  <c r="C44" i="10" s="1"/>
  <c r="C59" i="10" s="1"/>
  <c r="C74" i="10" s="1"/>
  <c r="B29" i="10"/>
  <c r="B44" i="10" s="1"/>
  <c r="B59" i="10" s="1"/>
  <c r="B74" i="10" s="1"/>
  <c r="A29" i="10"/>
  <c r="A44" i="10" s="1"/>
  <c r="A59" i="10" s="1"/>
  <c r="A74" i="10" s="1"/>
  <c r="I28" i="10"/>
  <c r="G10" i="10"/>
  <c r="D28" i="10"/>
  <c r="D43" i="10" s="1"/>
  <c r="D58" i="10" s="1"/>
  <c r="D73" i="10" s="1"/>
  <c r="C28" i="10"/>
  <c r="C43" i="10" s="1"/>
  <c r="C58" i="10" s="1"/>
  <c r="C73" i="10" s="1"/>
  <c r="B28" i="10"/>
  <c r="B43" i="10" s="1"/>
  <c r="B58" i="10" s="1"/>
  <c r="B73" i="10" s="1"/>
  <c r="A28" i="10"/>
  <c r="A43" i="10" s="1"/>
  <c r="A58" i="10" s="1"/>
  <c r="A73" i="10" s="1"/>
  <c r="I27" i="10"/>
  <c r="D27" i="10"/>
  <c r="D42" i="10" s="1"/>
  <c r="D57" i="10" s="1"/>
  <c r="D72" i="10" s="1"/>
  <c r="C27" i="10"/>
  <c r="C42" i="10" s="1"/>
  <c r="C57" i="10" s="1"/>
  <c r="C72" i="10" s="1"/>
  <c r="B27" i="10"/>
  <c r="B42" i="10" s="1"/>
  <c r="B57" i="10" s="1"/>
  <c r="B72" i="10" s="1"/>
  <c r="A27" i="10"/>
  <c r="A42" i="10" s="1"/>
  <c r="A57" i="10" s="1"/>
  <c r="A72" i="10" s="1"/>
  <c r="I26" i="10"/>
  <c r="J26" i="10" s="1"/>
  <c r="D26" i="10"/>
  <c r="D41" i="10" s="1"/>
  <c r="D56" i="10" s="1"/>
  <c r="D71" i="10" s="1"/>
  <c r="C26" i="10"/>
  <c r="C41" i="10" s="1"/>
  <c r="C56" i="10" s="1"/>
  <c r="C71" i="10" s="1"/>
  <c r="B26" i="10"/>
  <c r="B41" i="10" s="1"/>
  <c r="B56" i="10" s="1"/>
  <c r="B71" i="10" s="1"/>
  <c r="A26" i="10"/>
  <c r="A41" i="10" s="1"/>
  <c r="A56" i="10" s="1"/>
  <c r="A71" i="10" s="1"/>
  <c r="I15" i="10"/>
  <c r="H15" i="10"/>
  <c r="G15" i="10"/>
  <c r="F15" i="10"/>
  <c r="E15" i="10"/>
  <c r="I14" i="10"/>
  <c r="H14" i="10"/>
  <c r="G14" i="10"/>
  <c r="F14" i="10"/>
  <c r="E14" i="10"/>
  <c r="I13" i="10"/>
  <c r="H13" i="10"/>
  <c r="G13" i="10"/>
  <c r="F13" i="10"/>
  <c r="E13" i="10"/>
  <c r="H12" i="10"/>
  <c r="G12" i="10"/>
  <c r="F12" i="10"/>
  <c r="E12" i="10"/>
  <c r="H11" i="10"/>
  <c r="F11" i="10"/>
  <c r="E11" i="10"/>
  <c r="H10" i="10"/>
  <c r="F10" i="10"/>
  <c r="E10" i="10"/>
  <c r="H9" i="10"/>
  <c r="G9" i="10"/>
  <c r="F9" i="10"/>
  <c r="E9" i="10"/>
  <c r="H8" i="10"/>
  <c r="G8" i="10"/>
  <c r="F8" i="10"/>
  <c r="E8" i="10"/>
  <c r="K77" i="10" l="1"/>
  <c r="K60" i="10"/>
  <c r="K75" i="10"/>
  <c r="K43" i="10"/>
  <c r="K58" i="10"/>
  <c r="K47" i="10"/>
  <c r="J15" i="10"/>
  <c r="K46" i="10"/>
  <c r="K42" i="10"/>
  <c r="I12" i="10"/>
  <c r="J13" i="10"/>
  <c r="K56" i="10"/>
  <c r="K31" i="10"/>
  <c r="I9" i="10"/>
  <c r="J29" i="10"/>
  <c r="K29" i="10" s="1"/>
  <c r="K59" i="10"/>
  <c r="I11" i="10"/>
  <c r="E16" i="10"/>
  <c r="J14" i="10"/>
  <c r="J64" i="10"/>
  <c r="F16" i="10"/>
  <c r="J79" i="10"/>
  <c r="I10" i="10"/>
  <c r="H16" i="10"/>
  <c r="K74" i="10"/>
  <c r="K76" i="10"/>
  <c r="K57" i="10"/>
  <c r="K78" i="10"/>
  <c r="K45" i="10"/>
  <c r="K62" i="10"/>
  <c r="K48" i="10"/>
  <c r="K61" i="10"/>
  <c r="K30" i="10"/>
  <c r="J12" i="10"/>
  <c r="K72" i="10"/>
  <c r="G16" i="10"/>
  <c r="I19" i="10" s="1"/>
  <c r="J8" i="10"/>
  <c r="K26" i="10"/>
  <c r="K63" i="10"/>
  <c r="K73" i="10"/>
  <c r="K41" i="10"/>
  <c r="K33" i="10"/>
  <c r="J44" i="10"/>
  <c r="K44" i="10" s="1"/>
  <c r="J28" i="10"/>
  <c r="G34" i="10"/>
  <c r="K71" i="10"/>
  <c r="J27" i="10"/>
  <c r="K32" i="10"/>
  <c r="I49" i="10"/>
  <c r="I8" i="10"/>
  <c r="I34" i="10"/>
  <c r="I16" i="10" l="1"/>
  <c r="K64" i="10"/>
  <c r="J11" i="10"/>
  <c r="K27" i="10"/>
  <c r="J9" i="10"/>
  <c r="K28" i="10"/>
  <c r="J10" i="10"/>
  <c r="J49" i="10"/>
  <c r="K49" i="10"/>
  <c r="K79" i="10"/>
  <c r="J34" i="10"/>
  <c r="J16" i="10" l="1"/>
  <c r="K34" i="10"/>
  <c r="J17" i="10" s="1"/>
</calcChain>
</file>

<file path=xl/sharedStrings.xml><?xml version="1.0" encoding="utf-8"?>
<sst xmlns="http://schemas.openxmlformats.org/spreadsheetml/2006/main" count="99" uniqueCount="41">
  <si>
    <t>Totale</t>
  </si>
  <si>
    <t>Work Package
(numero e titolo)</t>
  </si>
  <si>
    <t>Inizio
[mese]</t>
  </si>
  <si>
    <t>Fine
[mese]</t>
  </si>
  <si>
    <t>Quadro complessivo progetto</t>
  </si>
  <si>
    <t>Ricerca Industriale</t>
  </si>
  <si>
    <t>Nome Progetto:</t>
  </si>
  <si>
    <t>Acronimo:</t>
  </si>
  <si>
    <t>Impresa:</t>
  </si>
  <si>
    <t>Costo del personale</t>
  </si>
  <si>
    <t>Generali ed Esercizio</t>
  </si>
  <si>
    <t>Strument. e Attrezzatura</t>
  </si>
  <si>
    <t>Quadro riferito alla impresa A, proponente o capofila:</t>
  </si>
  <si>
    <t>Quadro riferito alla impresa B, co-proponente:</t>
  </si>
  <si>
    <t>Quadro riferito alla impresa C, co-proponente:</t>
  </si>
  <si>
    <t>Quadro riferito alla impresa D, co-proponente:</t>
  </si>
  <si>
    <t>Ammontare Agevolazioni richieste</t>
  </si>
  <si>
    <t>Totale Costi</t>
  </si>
  <si>
    <t>WP1 - Analisi definizione specifiche e disegno sistema</t>
  </si>
  <si>
    <t>WP2 - Progettazione datalake e algoritmi di calcolo AI</t>
  </si>
  <si>
    <t>WP3 - Sviluppo ed implementazione nuovo sistema</t>
  </si>
  <si>
    <t>WP4 - Testing e ottimizzazione</t>
  </si>
  <si>
    <t>WP5 - Disseminazione</t>
  </si>
  <si>
    <t>Dimensione:</t>
  </si>
  <si>
    <t>Aliquote</t>
  </si>
  <si>
    <t>RI</t>
  </si>
  <si>
    <t>SS</t>
  </si>
  <si>
    <t>Piccola</t>
  </si>
  <si>
    <t>Media</t>
  </si>
  <si>
    <t>Grande</t>
  </si>
  <si>
    <t>Contributo stimato</t>
  </si>
  <si>
    <t>Contributo massimo richiedibile</t>
  </si>
  <si>
    <t>Istruzioni: compilare nome progetto, acronimo, nome imprese proponenti e dimensione di ciascuna (in giallo); nelle tabelle compilare solo i campi a sfondo bianco, gli altri vengono calcolati</t>
  </si>
  <si>
    <t xml:space="preserve">WP6 - </t>
  </si>
  <si>
    <t xml:space="preserve">WP7 - </t>
  </si>
  <si>
    <t xml:space="preserve">WP8 - </t>
  </si>
  <si>
    <t>Altre Consulenze</t>
  </si>
  <si>
    <t>Servizi SMACT su beneficio</t>
  </si>
  <si>
    <t>Sviluppo Sperimentale</t>
  </si>
  <si>
    <t>Consulenze Ecosistema SMACT</t>
  </si>
  <si>
    <t>Tipologia attività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</si>
</sst>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 applyProtection="0"/>
    <xf numFmtId="0" fontId="2" fillId="0" borderId="0"/>
  </cellStyleXfs>
  <cellXfs count="47">
    <xf numFmtId="0" fontId="0" fillId="0" borderId="0" xfId="0"/>
    <xf numFmtId="0" fontId="3" fillId="0" borderId="0" xfId="0" applyFont="1"/>
    <xf numFmtId="0" fontId="3" fillId="0" borderId="2" xfId="0" applyFont="1" applyBorder="1"/>
    <xf numFmtId="0" fontId="4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/>
    </xf>
    <xf numFmtId="164" fontId="3" fillId="0" borderId="3" xfId="0" applyNumberFormat="1" applyFont="1" applyBorder="1" applyAlignment="1">
      <alignment horizontal="right" vertical="center" wrapText="1"/>
    </xf>
    <xf numFmtId="9" fontId="0" fillId="0" borderId="0" xfId="0" applyNumberFormat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/>
    <xf numFmtId="0" fontId="3" fillId="2" borderId="5" xfId="0" applyFont="1" applyFill="1" applyBorder="1" applyAlignment="1">
      <alignment horizontal="right"/>
    </xf>
    <xf numFmtId="9" fontId="3" fillId="2" borderId="6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3" fillId="5" borderId="0" xfId="0" applyFont="1" applyFill="1"/>
    <xf numFmtId="0" fontId="3" fillId="5" borderId="0" xfId="0" applyFont="1" applyFill="1" applyAlignment="1">
      <alignment horizontal="right"/>
    </xf>
    <xf numFmtId="0" fontId="3" fillId="5" borderId="0" xfId="0" quotePrefix="1" applyFont="1" applyFill="1" applyAlignment="1">
      <alignment horizontal="center"/>
    </xf>
    <xf numFmtId="165" fontId="3" fillId="5" borderId="0" xfId="0" applyNumberFormat="1" applyFont="1" applyFill="1"/>
    <xf numFmtId="0" fontId="3" fillId="5" borderId="0" xfId="0" applyFont="1" applyFill="1" applyAlignment="1">
      <alignment horizontal="center"/>
    </xf>
    <xf numFmtId="0" fontId="3" fillId="5" borderId="2" xfId="0" applyFont="1" applyFill="1" applyBorder="1"/>
    <xf numFmtId="0" fontId="3" fillId="3" borderId="2" xfId="0" applyFont="1" applyFill="1" applyBorder="1"/>
    <xf numFmtId="0" fontId="5" fillId="5" borderId="0" xfId="0" applyFont="1" applyFill="1"/>
    <xf numFmtId="0" fontId="0" fillId="5" borderId="0" xfId="0" applyFill="1"/>
  </cellXfs>
  <cellStyles count="3">
    <cellStyle name="Normale" xfId="0" builtinId="0"/>
    <cellStyle name="Normale 2" xfId="1" xr:uid="{00000000-0005-0000-0000-000003000000}"/>
    <cellStyle name="Normale 3" xfId="2" xr:uid="{D7D1AB8B-76A8-4D96-A093-35DE497ABBF5}"/>
  </cellStyles>
  <dxfs count="5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numFmt numFmtId="13" formatCode="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E0A839-F8CF-4E30-840B-F2FDB2378BB4}" name="tab_aliquote" displayName="tab_aliquote" ref="A1:C4" totalsRowShown="0">
  <autoFilter ref="A1:C4" xr:uid="{CBE0A839-F8CF-4E30-840B-F2FDB2378BB4}"/>
  <tableColumns count="3">
    <tableColumn id="1" xr3:uid="{ACC7048C-0017-4683-A649-81E91A8449E5}" name="Aliquote"/>
    <tableColumn id="2" xr3:uid="{6A6EA121-2E9C-423C-B6EE-D5DDB78F2770}" name="RI" dataDxfId="4"/>
    <tableColumn id="3" xr3:uid="{43F01CF7-860E-44C3-8F93-32410D272E48}" name="S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AF91E-9F96-432C-BC91-135C419B4E96}">
  <sheetPr>
    <pageSetUpPr fitToPage="1"/>
  </sheetPr>
  <dimension ref="A1:T84"/>
  <sheetViews>
    <sheetView tabSelected="1" zoomScaleNormal="100" workbookViewId="0">
      <selection activeCell="M22" sqref="M22"/>
    </sheetView>
  </sheetViews>
  <sheetFormatPr defaultColWidth="10.85546875" defaultRowHeight="14.25" x14ac:dyDescent="0.2"/>
  <cols>
    <col min="1" max="1" width="35.85546875" style="1" customWidth="1"/>
    <col min="2" max="2" width="7.42578125" style="1" bestFit="1" customWidth="1"/>
    <col min="3" max="3" width="8.140625" style="1" customWidth="1"/>
    <col min="4" max="4" width="28.42578125" style="1" customWidth="1"/>
    <col min="5" max="5" width="12" style="1" customWidth="1"/>
    <col min="6" max="6" width="13.7109375" style="1" customWidth="1"/>
    <col min="7" max="7" width="14.85546875" style="1" customWidth="1"/>
    <col min="8" max="8" width="12.42578125" style="1" customWidth="1"/>
    <col min="9" max="10" width="11.140625" style="1" customWidth="1"/>
    <col min="11" max="11" width="11.28515625" style="1" bestFit="1" customWidth="1"/>
    <col min="12" max="16" width="10.85546875" style="1"/>
    <col min="17" max="17" width="10.85546875" style="1" customWidth="1"/>
    <col min="18" max="16384" width="10.85546875" style="1"/>
  </cols>
  <sheetData>
    <row r="1" spans="1:20" x14ac:dyDescent="0.2">
      <c r="A1" s="38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1:20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1:20" x14ac:dyDescent="0.2">
      <c r="A3" s="43" t="s">
        <v>6</v>
      </c>
      <c r="B3" s="2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x14ac:dyDescent="0.2">
      <c r="A4" s="43" t="s">
        <v>7</v>
      </c>
      <c r="B4" s="2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0" x14ac:dyDescent="0.2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</row>
    <row r="6" spans="1:20" ht="15" x14ac:dyDescent="0.25">
      <c r="A6" s="45" t="s">
        <v>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0" ht="42.75" x14ac:dyDescent="0.2">
      <c r="A7" s="23" t="s">
        <v>1</v>
      </c>
      <c r="B7" s="24" t="s">
        <v>2</v>
      </c>
      <c r="C7" s="24" t="s">
        <v>3</v>
      </c>
      <c r="D7" s="28" t="s">
        <v>40</v>
      </c>
      <c r="E7" s="24" t="s">
        <v>9</v>
      </c>
      <c r="F7" s="24" t="s">
        <v>11</v>
      </c>
      <c r="G7" s="24" t="s">
        <v>39</v>
      </c>
      <c r="H7" s="24" t="s">
        <v>36</v>
      </c>
      <c r="I7" s="24" t="s">
        <v>10</v>
      </c>
      <c r="J7" s="24" t="s">
        <v>17</v>
      </c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0" ht="28.5" x14ac:dyDescent="0.2">
      <c r="A8" s="5" t="s">
        <v>18</v>
      </c>
      <c r="B8" s="6">
        <v>1</v>
      </c>
      <c r="C8" s="6">
        <v>4</v>
      </c>
      <c r="D8" s="21" t="s">
        <v>5</v>
      </c>
      <c r="E8" s="8">
        <f t="shared" ref="E8:I15" si="0">E26+E41+E56+E71</f>
        <v>25000</v>
      </c>
      <c r="F8" s="8">
        <f t="shared" si="0"/>
        <v>0</v>
      </c>
      <c r="G8" s="8">
        <f t="shared" si="0"/>
        <v>30000</v>
      </c>
      <c r="H8" s="8">
        <f t="shared" si="0"/>
        <v>0</v>
      </c>
      <c r="I8" s="8">
        <f>I26+I41+I56+I71</f>
        <v>5000</v>
      </c>
      <c r="J8" s="8">
        <f t="shared" ref="J8:J15" si="1">J26+J41+J56+J71</f>
        <v>60000</v>
      </c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28.5" x14ac:dyDescent="0.2">
      <c r="A9" s="5" t="s">
        <v>19</v>
      </c>
      <c r="B9" s="6">
        <v>4</v>
      </c>
      <c r="C9" s="6">
        <v>10</v>
      </c>
      <c r="D9" s="21" t="s">
        <v>5</v>
      </c>
      <c r="E9" s="8">
        <f t="shared" si="0"/>
        <v>60000</v>
      </c>
      <c r="F9" s="8">
        <f t="shared" si="0"/>
        <v>0</v>
      </c>
      <c r="G9" s="8">
        <f t="shared" si="0"/>
        <v>40000</v>
      </c>
      <c r="H9" s="8">
        <f t="shared" si="0"/>
        <v>0</v>
      </c>
      <c r="I9" s="8">
        <f t="shared" si="0"/>
        <v>12000</v>
      </c>
      <c r="J9" s="8">
        <f t="shared" si="1"/>
        <v>112000</v>
      </c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8.5" x14ac:dyDescent="0.2">
      <c r="A10" s="5" t="s">
        <v>20</v>
      </c>
      <c r="B10" s="6">
        <v>8</v>
      </c>
      <c r="C10" s="6">
        <v>15</v>
      </c>
      <c r="D10" s="21" t="s">
        <v>38</v>
      </c>
      <c r="E10" s="8">
        <f t="shared" si="0"/>
        <v>80000</v>
      </c>
      <c r="F10" s="8">
        <f t="shared" si="0"/>
        <v>10000</v>
      </c>
      <c r="G10" s="8">
        <f t="shared" si="0"/>
        <v>50000</v>
      </c>
      <c r="H10" s="8">
        <f t="shared" si="0"/>
        <v>0</v>
      </c>
      <c r="I10" s="8">
        <f t="shared" si="0"/>
        <v>16000</v>
      </c>
      <c r="J10" s="8">
        <f t="shared" si="1"/>
        <v>156000</v>
      </c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x14ac:dyDescent="0.2">
      <c r="A11" s="5" t="s">
        <v>21</v>
      </c>
      <c r="B11" s="6">
        <v>15</v>
      </c>
      <c r="C11" s="6">
        <v>18</v>
      </c>
      <c r="D11" s="21" t="s">
        <v>38</v>
      </c>
      <c r="E11" s="8">
        <f t="shared" si="0"/>
        <v>60000</v>
      </c>
      <c r="F11" s="8">
        <f t="shared" si="0"/>
        <v>0</v>
      </c>
      <c r="G11" s="8">
        <f t="shared" si="0"/>
        <v>20000</v>
      </c>
      <c r="H11" s="8">
        <f t="shared" si="0"/>
        <v>0</v>
      </c>
      <c r="I11" s="8">
        <f t="shared" si="0"/>
        <v>12000</v>
      </c>
      <c r="J11" s="8">
        <f t="shared" si="1"/>
        <v>92000</v>
      </c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x14ac:dyDescent="0.2">
      <c r="A12" s="5" t="s">
        <v>22</v>
      </c>
      <c r="B12" s="6">
        <v>1</v>
      </c>
      <c r="C12" s="6">
        <v>18</v>
      </c>
      <c r="D12" s="21" t="s">
        <v>38</v>
      </c>
      <c r="E12" s="8">
        <f t="shared" si="0"/>
        <v>25000</v>
      </c>
      <c r="F12" s="8">
        <f t="shared" si="0"/>
        <v>0</v>
      </c>
      <c r="G12" s="8">
        <f t="shared" si="0"/>
        <v>10000</v>
      </c>
      <c r="H12" s="8">
        <f t="shared" si="0"/>
        <v>0</v>
      </c>
      <c r="I12" s="8">
        <f t="shared" si="0"/>
        <v>5000</v>
      </c>
      <c r="J12" s="8">
        <f t="shared" si="1"/>
        <v>40000</v>
      </c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x14ac:dyDescent="0.2">
      <c r="A13" s="5" t="s">
        <v>33</v>
      </c>
      <c r="B13" s="6"/>
      <c r="C13" s="6"/>
      <c r="D13" s="21"/>
      <c r="E13" s="8">
        <f t="shared" si="0"/>
        <v>0</v>
      </c>
      <c r="F13" s="8">
        <f t="shared" si="0"/>
        <v>0</v>
      </c>
      <c r="G13" s="8">
        <f t="shared" si="0"/>
        <v>0</v>
      </c>
      <c r="H13" s="8">
        <f t="shared" si="0"/>
        <v>0</v>
      </c>
      <c r="I13" s="8">
        <f t="shared" si="0"/>
        <v>0</v>
      </c>
      <c r="J13" s="8">
        <f t="shared" si="1"/>
        <v>0</v>
      </c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x14ac:dyDescent="0.2">
      <c r="A14" s="5" t="s">
        <v>34</v>
      </c>
      <c r="B14" s="6"/>
      <c r="C14" s="6"/>
      <c r="D14" s="21"/>
      <c r="E14" s="8">
        <f t="shared" si="0"/>
        <v>0</v>
      </c>
      <c r="F14" s="8">
        <f t="shared" si="0"/>
        <v>0</v>
      </c>
      <c r="G14" s="8">
        <f t="shared" si="0"/>
        <v>0</v>
      </c>
      <c r="H14" s="8">
        <f t="shared" si="0"/>
        <v>0</v>
      </c>
      <c r="I14" s="8">
        <f t="shared" si="0"/>
        <v>0</v>
      </c>
      <c r="J14" s="8">
        <f t="shared" si="1"/>
        <v>0</v>
      </c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15" thickBot="1" x14ac:dyDescent="0.25">
      <c r="A15" s="9" t="s">
        <v>35</v>
      </c>
      <c r="B15" s="10"/>
      <c r="C15" s="10"/>
      <c r="D15" s="22"/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2">
        <f t="shared" si="0"/>
        <v>0</v>
      </c>
      <c r="J15" s="12">
        <f t="shared" si="1"/>
        <v>0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15.75" thickTop="1" x14ac:dyDescent="0.2">
      <c r="A16" s="13" t="s">
        <v>0</v>
      </c>
      <c r="B16" s="14"/>
      <c r="C16" s="14"/>
      <c r="D16" s="29"/>
      <c r="E16" s="15">
        <f>SUM(E8:E15)</f>
        <v>250000</v>
      </c>
      <c r="F16" s="15">
        <f t="shared" ref="F16:H16" si="2">SUM(F8:F15)</f>
        <v>10000</v>
      </c>
      <c r="G16" s="15">
        <f t="shared" si="2"/>
        <v>150000</v>
      </c>
      <c r="H16" s="15">
        <f t="shared" si="2"/>
        <v>0</v>
      </c>
      <c r="I16" s="15">
        <f>SUM(I8:I15)</f>
        <v>50000</v>
      </c>
      <c r="J16" s="36">
        <f>SUM(J8:J15)</f>
        <v>460000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x14ac:dyDescent="0.2">
      <c r="A17" s="13" t="s">
        <v>31</v>
      </c>
      <c r="B17" s="14"/>
      <c r="C17" s="14"/>
      <c r="D17" s="29"/>
      <c r="E17" s="15"/>
      <c r="F17" s="15"/>
      <c r="G17" s="15"/>
      <c r="H17" s="15"/>
      <c r="I17" s="15"/>
      <c r="J17" s="15">
        <f>SUM(K34,K49,K64,K79)</f>
        <v>206000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15" x14ac:dyDescent="0.2">
      <c r="A18" s="32" t="s">
        <v>16</v>
      </c>
      <c r="B18" s="33"/>
      <c r="C18" s="33"/>
      <c r="D18" s="34"/>
      <c r="E18" s="35"/>
      <c r="F18" s="35"/>
      <c r="G18" s="35"/>
      <c r="H18" s="35"/>
      <c r="I18" s="35"/>
      <c r="J18" s="37">
        <v>200000</v>
      </c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15" x14ac:dyDescent="0.25">
      <c r="A19" s="38"/>
      <c r="B19" s="38"/>
      <c r="C19" s="38"/>
      <c r="D19" s="46"/>
      <c r="E19" s="46"/>
      <c r="F19" s="46"/>
      <c r="G19" s="25"/>
      <c r="H19" s="26" t="s">
        <v>37</v>
      </c>
      <c r="I19" s="27">
        <f>(G16)/J18</f>
        <v>0.75</v>
      </c>
      <c r="J19" s="38"/>
      <c r="K19" s="38"/>
      <c r="L19" s="42"/>
      <c r="M19" s="42"/>
      <c r="N19" s="38"/>
      <c r="O19" s="38"/>
      <c r="P19" s="38"/>
      <c r="Q19" s="38"/>
      <c r="R19" s="38"/>
      <c r="S19" s="38"/>
      <c r="T19" s="38"/>
    </row>
    <row r="20" spans="1:20" x14ac:dyDescent="0.2">
      <c r="A20" s="38"/>
      <c r="B20" s="38"/>
      <c r="C20" s="38"/>
      <c r="D20" s="38"/>
      <c r="E20" s="38"/>
      <c r="F20" s="38"/>
      <c r="G20" s="38"/>
      <c r="H20" s="38"/>
      <c r="I20" s="39"/>
      <c r="J20" s="38"/>
      <c r="K20" s="40"/>
      <c r="L20" s="41"/>
      <c r="M20" s="38"/>
      <c r="N20" s="38"/>
      <c r="O20" s="38"/>
      <c r="P20" s="38"/>
      <c r="Q20" s="38"/>
      <c r="R20" s="38"/>
      <c r="S20" s="38"/>
      <c r="T20" s="38"/>
    </row>
    <row r="21" spans="1:20" x14ac:dyDescent="0.2">
      <c r="A21" s="38"/>
      <c r="B21" s="38"/>
      <c r="C21" s="38"/>
      <c r="D21" s="38"/>
      <c r="E21" s="38"/>
      <c r="F21" s="38"/>
      <c r="G21" s="38"/>
      <c r="H21" s="38"/>
      <c r="I21" s="39"/>
      <c r="J21" s="38"/>
      <c r="K21" s="40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15" x14ac:dyDescent="0.25">
      <c r="A22" s="45" t="s">
        <v>12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x14ac:dyDescent="0.2">
      <c r="A23" s="43" t="s">
        <v>8</v>
      </c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x14ac:dyDescent="0.2">
      <c r="A24" s="43" t="s">
        <v>23</v>
      </c>
      <c r="B24" s="44" t="s">
        <v>29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42.75" x14ac:dyDescent="0.2">
      <c r="A25" s="3" t="s">
        <v>1</v>
      </c>
      <c r="B25" s="4" t="s">
        <v>2</v>
      </c>
      <c r="C25" s="4" t="s">
        <v>3</v>
      </c>
      <c r="D25" s="28" t="s">
        <v>40</v>
      </c>
      <c r="E25" s="4" t="s">
        <v>9</v>
      </c>
      <c r="F25" s="4" t="s">
        <v>11</v>
      </c>
      <c r="G25" s="4" t="s">
        <v>39</v>
      </c>
      <c r="H25" s="4" t="s">
        <v>36</v>
      </c>
      <c r="I25" s="4" t="s">
        <v>10</v>
      </c>
      <c r="J25" s="4" t="s">
        <v>17</v>
      </c>
      <c r="K25" s="4" t="s">
        <v>30</v>
      </c>
      <c r="L25" s="38"/>
      <c r="M25" s="38"/>
      <c r="N25" s="38"/>
      <c r="O25" s="38"/>
      <c r="P25" s="38"/>
      <c r="Q25" s="38"/>
      <c r="R25" s="38"/>
      <c r="S25" s="38"/>
      <c r="T25" s="38"/>
    </row>
    <row r="26" spans="1:20" x14ac:dyDescent="0.2">
      <c r="A26" s="16" t="str">
        <f t="shared" ref="A26:D33" si="3">IF(ISBLANK(A8),"",A8)</f>
        <v>WP1 - Analisi definizione specifiche e disegno sistema</v>
      </c>
      <c r="B26" s="7">
        <f t="shared" si="3"/>
        <v>1</v>
      </c>
      <c r="C26" s="7">
        <f t="shared" si="3"/>
        <v>4</v>
      </c>
      <c r="D26" s="30" t="str">
        <f t="shared" si="3"/>
        <v>Ricerca Industriale</v>
      </c>
      <c r="E26" s="17">
        <v>10000</v>
      </c>
      <c r="F26" s="17"/>
      <c r="G26" s="17">
        <v>10000</v>
      </c>
      <c r="H26" s="17"/>
      <c r="I26" s="17">
        <f>E26*0.2</f>
        <v>2000</v>
      </c>
      <c r="J26" s="8">
        <f t="shared" ref="J26:J33" si="4">SUM(E26:I26)</f>
        <v>22000</v>
      </c>
      <c r="K26" s="8">
        <f>IFERROR(J26*(VLOOKUP($B$24,tab_aliquote[],IF(D26="Ricerca Industriale",2,3),FALSE)),"0")</f>
        <v>11000</v>
      </c>
      <c r="L26" s="38"/>
      <c r="M26" s="38"/>
      <c r="N26" s="38"/>
      <c r="O26" s="38"/>
      <c r="P26" s="38"/>
      <c r="Q26" s="38"/>
      <c r="R26" s="38"/>
      <c r="S26" s="38"/>
      <c r="T26" s="38"/>
    </row>
    <row r="27" spans="1:20" x14ac:dyDescent="0.2">
      <c r="A27" s="16" t="str">
        <f t="shared" si="3"/>
        <v>WP2 - Progettazione datalake e algoritmi di calcolo AI</v>
      </c>
      <c r="B27" s="7">
        <f t="shared" si="3"/>
        <v>4</v>
      </c>
      <c r="C27" s="7">
        <f t="shared" si="3"/>
        <v>10</v>
      </c>
      <c r="D27" s="30" t="str">
        <f t="shared" si="3"/>
        <v>Ricerca Industriale</v>
      </c>
      <c r="E27" s="17">
        <v>20000</v>
      </c>
      <c r="F27" s="17"/>
      <c r="G27" s="17">
        <v>10000</v>
      </c>
      <c r="H27" s="17"/>
      <c r="I27" s="17">
        <f>E27*0.2</f>
        <v>4000</v>
      </c>
      <c r="J27" s="8">
        <f t="shared" si="4"/>
        <v>34000</v>
      </c>
      <c r="K27" s="8">
        <f>IFERROR(J27*(VLOOKUP($B$24,tab_aliquote[],IF(D27="Ricerca Industriale",2,3),FALSE)),"0")</f>
        <v>17000</v>
      </c>
      <c r="L27" s="38"/>
      <c r="M27" s="38"/>
      <c r="N27" s="38"/>
      <c r="O27" s="38"/>
      <c r="P27" s="38"/>
      <c r="Q27" s="38"/>
      <c r="R27" s="38"/>
      <c r="S27" s="38"/>
      <c r="T27" s="38"/>
    </row>
    <row r="28" spans="1:20" x14ac:dyDescent="0.2">
      <c r="A28" s="16" t="str">
        <f t="shared" si="3"/>
        <v>WP3 - Sviluppo ed implementazione nuovo sistema</v>
      </c>
      <c r="B28" s="7">
        <f t="shared" si="3"/>
        <v>8</v>
      </c>
      <c r="C28" s="7">
        <f t="shared" si="3"/>
        <v>15</v>
      </c>
      <c r="D28" s="30" t="str">
        <f t="shared" si="3"/>
        <v>Sviluppo Sperimentale</v>
      </c>
      <c r="E28" s="17">
        <v>40000</v>
      </c>
      <c r="F28" s="17">
        <v>10000</v>
      </c>
      <c r="G28" s="17">
        <v>40000</v>
      </c>
      <c r="H28" s="17"/>
      <c r="I28" s="17">
        <f>E28*0.2</f>
        <v>8000</v>
      </c>
      <c r="J28" s="8">
        <f t="shared" si="4"/>
        <v>98000</v>
      </c>
      <c r="K28" s="8">
        <f>IFERROR(J28*(VLOOKUP($B$24,tab_aliquote[],IF(D28="Ricerca Industriale",2,3),FALSE)),"0")</f>
        <v>24500</v>
      </c>
      <c r="L28" s="38"/>
      <c r="M28" s="38"/>
      <c r="N28" s="38"/>
      <c r="O28" s="38"/>
      <c r="P28" s="38"/>
      <c r="Q28" s="38"/>
      <c r="R28" s="38"/>
      <c r="S28" s="38"/>
      <c r="T28" s="38"/>
    </row>
    <row r="29" spans="1:20" x14ac:dyDescent="0.2">
      <c r="A29" s="16" t="str">
        <f t="shared" si="3"/>
        <v>WP4 - Testing e ottimizzazione</v>
      </c>
      <c r="B29" s="7">
        <f t="shared" si="3"/>
        <v>15</v>
      </c>
      <c r="C29" s="7">
        <f t="shared" si="3"/>
        <v>18</v>
      </c>
      <c r="D29" s="30" t="str">
        <f t="shared" si="3"/>
        <v>Sviluppo Sperimentale</v>
      </c>
      <c r="E29" s="17">
        <v>20000</v>
      </c>
      <c r="F29" s="17"/>
      <c r="G29" s="17">
        <v>20000</v>
      </c>
      <c r="H29" s="17"/>
      <c r="I29" s="17">
        <f>E29*0.2</f>
        <v>4000</v>
      </c>
      <c r="J29" s="8">
        <f t="shared" si="4"/>
        <v>44000</v>
      </c>
      <c r="K29" s="8">
        <f>IFERROR(J29*(VLOOKUP($B$24,tab_aliquote[],IF(D29="Ricerca Industriale",2,3),FALSE)),"0")</f>
        <v>11000</v>
      </c>
      <c r="L29" s="38"/>
      <c r="M29" s="38"/>
      <c r="N29" s="38"/>
      <c r="O29" s="38"/>
      <c r="P29" s="38"/>
      <c r="Q29" s="38"/>
      <c r="R29" s="38"/>
      <c r="S29" s="38"/>
      <c r="T29" s="38"/>
    </row>
    <row r="30" spans="1:20" x14ac:dyDescent="0.2">
      <c r="A30" s="16" t="str">
        <f t="shared" si="3"/>
        <v>WP5 - Disseminazione</v>
      </c>
      <c r="B30" s="7">
        <f t="shared" si="3"/>
        <v>1</v>
      </c>
      <c r="C30" s="7">
        <f t="shared" si="3"/>
        <v>18</v>
      </c>
      <c r="D30" s="30" t="str">
        <f t="shared" si="3"/>
        <v>Sviluppo Sperimentale</v>
      </c>
      <c r="E30" s="17">
        <v>10000</v>
      </c>
      <c r="F30" s="17"/>
      <c r="G30" s="17">
        <v>10000</v>
      </c>
      <c r="H30" s="17"/>
      <c r="I30" s="17">
        <f>E30*0.2</f>
        <v>2000</v>
      </c>
      <c r="J30" s="8">
        <f t="shared" si="4"/>
        <v>22000</v>
      </c>
      <c r="K30" s="8">
        <f>IFERROR(J30*(VLOOKUP($B$24,tab_aliquote[],IF(D30="Ricerca Industriale",2,3),FALSE)),"0")</f>
        <v>5500</v>
      </c>
      <c r="L30" s="38"/>
      <c r="M30" s="38"/>
      <c r="N30" s="38"/>
      <c r="O30" s="38"/>
      <c r="P30" s="38"/>
      <c r="Q30" s="38"/>
      <c r="R30" s="38"/>
      <c r="S30" s="38"/>
      <c r="T30" s="38"/>
    </row>
    <row r="31" spans="1:20" x14ac:dyDescent="0.2">
      <c r="A31" s="16" t="str">
        <f t="shared" si="3"/>
        <v xml:space="preserve">WP6 - </v>
      </c>
      <c r="B31" s="7" t="str">
        <f t="shared" si="3"/>
        <v/>
      </c>
      <c r="C31" s="7" t="str">
        <f t="shared" si="3"/>
        <v/>
      </c>
      <c r="D31" s="30" t="str">
        <f t="shared" si="3"/>
        <v/>
      </c>
      <c r="E31" s="17"/>
      <c r="F31" s="17"/>
      <c r="G31" s="17"/>
      <c r="H31" s="17"/>
      <c r="I31" s="17"/>
      <c r="J31" s="8">
        <f t="shared" si="4"/>
        <v>0</v>
      </c>
      <c r="K31" s="8">
        <f>IFERROR(J31*(VLOOKUP($B$24,tab_aliquote[],IF(D31="Ricerca Industriale",2,3),FALSE)),"0")</f>
        <v>0</v>
      </c>
      <c r="L31" s="38"/>
      <c r="M31" s="38"/>
      <c r="N31" s="38"/>
      <c r="O31" s="38"/>
      <c r="P31" s="38"/>
      <c r="Q31" s="38"/>
      <c r="R31" s="38"/>
      <c r="S31" s="38"/>
      <c r="T31" s="38"/>
    </row>
    <row r="32" spans="1:20" x14ac:dyDescent="0.2">
      <c r="A32" s="16" t="str">
        <f t="shared" si="3"/>
        <v xml:space="preserve">WP7 - </v>
      </c>
      <c r="B32" s="7" t="str">
        <f t="shared" si="3"/>
        <v/>
      </c>
      <c r="C32" s="7" t="str">
        <f t="shared" si="3"/>
        <v/>
      </c>
      <c r="D32" s="30" t="str">
        <f t="shared" si="3"/>
        <v/>
      </c>
      <c r="E32" s="17"/>
      <c r="F32" s="17"/>
      <c r="G32" s="17"/>
      <c r="H32" s="17"/>
      <c r="I32" s="17"/>
      <c r="J32" s="8">
        <f t="shared" si="4"/>
        <v>0</v>
      </c>
      <c r="K32" s="8">
        <f>IFERROR(J32*(VLOOKUP($B$24,tab_aliquote[],IF(D32="Ricerca Industriale",2,3),FALSE)),"0")</f>
        <v>0</v>
      </c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15" thickBot="1" x14ac:dyDescent="0.25">
      <c r="A33" s="18" t="str">
        <f t="shared" si="3"/>
        <v xml:space="preserve">WP8 - </v>
      </c>
      <c r="B33" s="11" t="str">
        <f t="shared" si="3"/>
        <v/>
      </c>
      <c r="C33" s="11" t="str">
        <f t="shared" si="3"/>
        <v/>
      </c>
      <c r="D33" s="31" t="str">
        <f t="shared" si="3"/>
        <v/>
      </c>
      <c r="E33" s="19"/>
      <c r="F33" s="19"/>
      <c r="G33" s="19"/>
      <c r="H33" s="19"/>
      <c r="I33" s="19"/>
      <c r="J33" s="12">
        <f t="shared" si="4"/>
        <v>0</v>
      </c>
      <c r="K33" s="8">
        <f>IFERROR(J33*(VLOOKUP($B$24,tab_aliquote[],IF(D33="Ricerca Industriale",2,3),FALSE)),"0")</f>
        <v>0</v>
      </c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15.75" thickTop="1" x14ac:dyDescent="0.2">
      <c r="A34" s="13" t="s">
        <v>0</v>
      </c>
      <c r="B34" s="14"/>
      <c r="C34" s="14"/>
      <c r="D34" s="29"/>
      <c r="E34" s="15">
        <f t="shared" ref="E34:H34" si="5">SUM(E26:E33)</f>
        <v>100000</v>
      </c>
      <c r="F34" s="15">
        <f t="shared" si="5"/>
        <v>10000</v>
      </c>
      <c r="G34" s="15">
        <f t="shared" si="5"/>
        <v>90000</v>
      </c>
      <c r="H34" s="15">
        <f t="shared" si="5"/>
        <v>0</v>
      </c>
      <c r="I34" s="15">
        <f>SUM(I26:I33)</f>
        <v>20000</v>
      </c>
      <c r="J34" s="15">
        <f>SUM(J26:J33)</f>
        <v>220000</v>
      </c>
      <c r="K34" s="36">
        <f>SUM(K26:K33)</f>
        <v>69000</v>
      </c>
      <c r="L34" s="38"/>
      <c r="M34" s="38"/>
      <c r="N34" s="38"/>
      <c r="O34" s="38"/>
      <c r="P34" s="38"/>
      <c r="Q34" s="38"/>
      <c r="R34" s="38"/>
      <c r="S34" s="38"/>
      <c r="T34" s="38"/>
    </row>
    <row r="35" spans="1:20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15" x14ac:dyDescent="0.25">
      <c r="A37" s="45" t="s">
        <v>13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x14ac:dyDescent="0.2">
      <c r="A38" s="43" t="s">
        <v>8</v>
      </c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x14ac:dyDescent="0.2">
      <c r="A39" s="43" t="s">
        <v>23</v>
      </c>
      <c r="B39" s="44" t="s">
        <v>27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42.75" x14ac:dyDescent="0.2">
      <c r="A40" s="3" t="s">
        <v>1</v>
      </c>
      <c r="B40" s="4" t="s">
        <v>2</v>
      </c>
      <c r="C40" s="4" t="s">
        <v>3</v>
      </c>
      <c r="D40" s="28" t="s">
        <v>40</v>
      </c>
      <c r="E40" s="4" t="s">
        <v>9</v>
      </c>
      <c r="F40" s="4" t="s">
        <v>11</v>
      </c>
      <c r="G40" s="4" t="s">
        <v>39</v>
      </c>
      <c r="H40" s="4" t="s">
        <v>36</v>
      </c>
      <c r="I40" s="4" t="s">
        <v>10</v>
      </c>
      <c r="J40" s="4" t="s">
        <v>17</v>
      </c>
      <c r="K40" s="4" t="s">
        <v>30</v>
      </c>
      <c r="L40" s="38"/>
      <c r="M40" s="38"/>
      <c r="N40" s="38"/>
      <c r="O40" s="38"/>
      <c r="P40" s="38"/>
      <c r="Q40" s="38"/>
      <c r="R40" s="38"/>
      <c r="S40" s="38"/>
      <c r="T40" s="38"/>
    </row>
    <row r="41" spans="1:20" x14ac:dyDescent="0.2">
      <c r="A41" s="16" t="str">
        <f t="shared" ref="A41:D48" si="6">A26</f>
        <v>WP1 - Analisi definizione specifiche e disegno sistema</v>
      </c>
      <c r="B41" s="7">
        <f t="shared" si="6"/>
        <v>1</v>
      </c>
      <c r="C41" s="7">
        <f t="shared" si="6"/>
        <v>4</v>
      </c>
      <c r="D41" s="30" t="str">
        <f t="shared" si="6"/>
        <v>Ricerca Industriale</v>
      </c>
      <c r="E41" s="17">
        <v>15000</v>
      </c>
      <c r="F41" s="17"/>
      <c r="G41" s="17">
        <v>20000</v>
      </c>
      <c r="H41" s="17"/>
      <c r="I41" s="17">
        <f>E41*0.2</f>
        <v>3000</v>
      </c>
      <c r="J41" s="8">
        <f t="shared" ref="J41:J48" si="7">SUM(E41:I41)</f>
        <v>38000</v>
      </c>
      <c r="K41" s="8">
        <f>IFERROR(J41*(VLOOKUP($B$39,tab_aliquote[],IF(D41="Ricerca Industriale",2,3),FALSE)),"0")</f>
        <v>26600</v>
      </c>
      <c r="L41" s="38"/>
      <c r="M41" s="38"/>
      <c r="N41" s="38"/>
      <c r="O41" s="38"/>
      <c r="P41" s="38"/>
      <c r="Q41" s="38"/>
      <c r="R41" s="38"/>
      <c r="S41" s="38"/>
      <c r="T41" s="38"/>
    </row>
    <row r="42" spans="1:20" x14ac:dyDescent="0.2">
      <c r="A42" s="16" t="str">
        <f t="shared" si="6"/>
        <v>WP2 - Progettazione datalake e algoritmi di calcolo AI</v>
      </c>
      <c r="B42" s="7">
        <f t="shared" si="6"/>
        <v>4</v>
      </c>
      <c r="C42" s="7">
        <f t="shared" si="6"/>
        <v>10</v>
      </c>
      <c r="D42" s="30" t="str">
        <f t="shared" si="6"/>
        <v>Ricerca Industriale</v>
      </c>
      <c r="E42" s="17">
        <v>40000</v>
      </c>
      <c r="F42" s="17"/>
      <c r="G42" s="17">
        <v>30000</v>
      </c>
      <c r="H42" s="17"/>
      <c r="I42" s="17">
        <f>E42*0.2</f>
        <v>8000</v>
      </c>
      <c r="J42" s="8">
        <f t="shared" si="7"/>
        <v>78000</v>
      </c>
      <c r="K42" s="8">
        <f>IFERROR(J42*(VLOOKUP($B$39,tab_aliquote[],IF(D42="Ricerca Industriale",2,3),FALSE)),"0")</f>
        <v>54600</v>
      </c>
      <c r="L42" s="38"/>
      <c r="M42" s="38"/>
      <c r="N42" s="38"/>
      <c r="O42" s="38"/>
      <c r="P42" s="38"/>
      <c r="Q42" s="38"/>
      <c r="R42" s="38"/>
      <c r="S42" s="38"/>
      <c r="T42" s="38"/>
    </row>
    <row r="43" spans="1:20" x14ac:dyDescent="0.2">
      <c r="A43" s="16" t="str">
        <f t="shared" si="6"/>
        <v>WP3 - Sviluppo ed implementazione nuovo sistema</v>
      </c>
      <c r="B43" s="7">
        <f t="shared" si="6"/>
        <v>8</v>
      </c>
      <c r="C43" s="7">
        <f t="shared" si="6"/>
        <v>15</v>
      </c>
      <c r="D43" s="30" t="str">
        <f t="shared" si="6"/>
        <v>Sviluppo Sperimentale</v>
      </c>
      <c r="E43" s="17">
        <v>40000</v>
      </c>
      <c r="F43" s="17"/>
      <c r="G43" s="17">
        <v>10000</v>
      </c>
      <c r="H43" s="17"/>
      <c r="I43" s="17">
        <f>E43*0.2</f>
        <v>8000</v>
      </c>
      <c r="J43" s="8">
        <f t="shared" si="7"/>
        <v>58000</v>
      </c>
      <c r="K43" s="8">
        <f>IFERROR(J43*(VLOOKUP($B$39,tab_aliquote[],IF(D43="Ricerca Industriale",2,3),FALSE)),"0")</f>
        <v>26100</v>
      </c>
      <c r="L43" s="38"/>
      <c r="M43" s="38"/>
      <c r="N43" s="38"/>
      <c r="O43" s="38"/>
      <c r="P43" s="38"/>
      <c r="Q43" s="38"/>
      <c r="R43" s="38"/>
      <c r="S43" s="38"/>
      <c r="T43" s="38"/>
    </row>
    <row r="44" spans="1:20" x14ac:dyDescent="0.2">
      <c r="A44" s="16" t="str">
        <f t="shared" si="6"/>
        <v>WP4 - Testing e ottimizzazione</v>
      </c>
      <c r="B44" s="7">
        <f t="shared" si="6"/>
        <v>15</v>
      </c>
      <c r="C44" s="7">
        <f t="shared" si="6"/>
        <v>18</v>
      </c>
      <c r="D44" s="30" t="str">
        <f t="shared" si="6"/>
        <v>Sviluppo Sperimentale</v>
      </c>
      <c r="E44" s="17">
        <v>40000</v>
      </c>
      <c r="F44" s="17"/>
      <c r="G44" s="17"/>
      <c r="H44" s="17"/>
      <c r="I44" s="17">
        <f>E44*0.2</f>
        <v>8000</v>
      </c>
      <c r="J44" s="8">
        <f t="shared" si="7"/>
        <v>48000</v>
      </c>
      <c r="K44" s="8">
        <f>IFERROR(J44*(VLOOKUP($B$39,tab_aliquote[],IF(D44="Ricerca Industriale",2,3),FALSE)),"0")</f>
        <v>21600</v>
      </c>
      <c r="L44" s="38"/>
      <c r="M44" s="38"/>
      <c r="N44" s="38"/>
      <c r="O44" s="38"/>
      <c r="P44" s="38"/>
      <c r="Q44" s="38"/>
      <c r="R44" s="38"/>
      <c r="S44" s="38"/>
      <c r="T44" s="38"/>
    </row>
    <row r="45" spans="1:20" x14ac:dyDescent="0.2">
      <c r="A45" s="16" t="str">
        <f t="shared" si="6"/>
        <v>WP5 - Disseminazione</v>
      </c>
      <c r="B45" s="7">
        <f t="shared" si="6"/>
        <v>1</v>
      </c>
      <c r="C45" s="7">
        <f t="shared" si="6"/>
        <v>18</v>
      </c>
      <c r="D45" s="30" t="str">
        <f t="shared" si="6"/>
        <v>Sviluppo Sperimentale</v>
      </c>
      <c r="E45" s="17">
        <v>15000</v>
      </c>
      <c r="F45" s="17"/>
      <c r="G45" s="17"/>
      <c r="H45" s="17"/>
      <c r="I45" s="17">
        <f>E45*0.2</f>
        <v>3000</v>
      </c>
      <c r="J45" s="8">
        <f t="shared" si="7"/>
        <v>18000</v>
      </c>
      <c r="K45" s="8">
        <f>IFERROR(J45*(VLOOKUP($B$39,tab_aliquote[],IF(D45="Ricerca Industriale",2,3),FALSE)),"0")</f>
        <v>8100</v>
      </c>
      <c r="L45" s="38"/>
      <c r="M45" s="38"/>
      <c r="N45" s="38"/>
      <c r="O45" s="38"/>
      <c r="P45" s="38"/>
      <c r="Q45" s="38"/>
      <c r="R45" s="38"/>
      <c r="S45" s="38"/>
      <c r="T45" s="38"/>
    </row>
    <row r="46" spans="1:20" x14ac:dyDescent="0.2">
      <c r="A46" s="16" t="str">
        <f t="shared" si="6"/>
        <v xml:space="preserve">WP6 - </v>
      </c>
      <c r="B46" s="7" t="str">
        <f t="shared" si="6"/>
        <v/>
      </c>
      <c r="C46" s="7" t="str">
        <f t="shared" si="6"/>
        <v/>
      </c>
      <c r="D46" s="30" t="str">
        <f t="shared" si="6"/>
        <v/>
      </c>
      <c r="E46" s="17"/>
      <c r="F46" s="17"/>
      <c r="G46" s="17"/>
      <c r="H46" s="17"/>
      <c r="I46" s="17"/>
      <c r="J46" s="8">
        <f t="shared" si="7"/>
        <v>0</v>
      </c>
      <c r="K46" s="8">
        <f>IFERROR(J46*(VLOOKUP($B$39,tab_aliquote[],IF(D46="Ricerca Industriale",2,3),FALSE)),"0")</f>
        <v>0</v>
      </c>
      <c r="L46" s="38"/>
      <c r="M46" s="38"/>
      <c r="N46" s="38"/>
      <c r="O46" s="38"/>
      <c r="P46" s="38"/>
      <c r="Q46" s="38"/>
      <c r="R46" s="38"/>
      <c r="S46" s="38"/>
      <c r="T46" s="38"/>
    </row>
    <row r="47" spans="1:20" x14ac:dyDescent="0.2">
      <c r="A47" s="16" t="str">
        <f t="shared" si="6"/>
        <v xml:space="preserve">WP7 - </v>
      </c>
      <c r="B47" s="7" t="str">
        <f t="shared" si="6"/>
        <v/>
      </c>
      <c r="C47" s="7" t="str">
        <f t="shared" si="6"/>
        <v/>
      </c>
      <c r="D47" s="30" t="str">
        <f t="shared" si="6"/>
        <v/>
      </c>
      <c r="E47" s="17"/>
      <c r="F47" s="17"/>
      <c r="G47" s="17"/>
      <c r="H47" s="17"/>
      <c r="I47" s="17"/>
      <c r="J47" s="8">
        <f t="shared" si="7"/>
        <v>0</v>
      </c>
      <c r="K47" s="8">
        <f>IFERROR(J47*(VLOOKUP($B$39,tab_aliquote[],IF(D47="Ricerca Industriale",2,3),FALSE)),"0")</f>
        <v>0</v>
      </c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15" thickBot="1" x14ac:dyDescent="0.25">
      <c r="A48" s="18" t="str">
        <f t="shared" si="6"/>
        <v xml:space="preserve">WP8 - </v>
      </c>
      <c r="B48" s="11" t="str">
        <f t="shared" si="6"/>
        <v/>
      </c>
      <c r="C48" s="11" t="str">
        <f t="shared" si="6"/>
        <v/>
      </c>
      <c r="D48" s="31" t="str">
        <f t="shared" si="6"/>
        <v/>
      </c>
      <c r="E48" s="19"/>
      <c r="F48" s="19"/>
      <c r="G48" s="19"/>
      <c r="H48" s="19"/>
      <c r="I48" s="19"/>
      <c r="J48" s="12">
        <f t="shared" si="7"/>
        <v>0</v>
      </c>
      <c r="K48" s="8">
        <f>IFERROR(J48*(VLOOKUP($B$39,tab_aliquote[],IF(D48="Ricerca Industriale",2,3),FALSE)),"0")</f>
        <v>0</v>
      </c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15.75" thickTop="1" x14ac:dyDescent="0.2">
      <c r="A49" s="13" t="s">
        <v>0</v>
      </c>
      <c r="B49" s="14"/>
      <c r="C49" s="14"/>
      <c r="D49" s="29"/>
      <c r="E49" s="15">
        <f t="shared" ref="E49:H49" si="8">SUM(E41:E48)</f>
        <v>150000</v>
      </c>
      <c r="F49" s="15">
        <f t="shared" si="8"/>
        <v>0</v>
      </c>
      <c r="G49" s="15">
        <f t="shared" si="8"/>
        <v>60000</v>
      </c>
      <c r="H49" s="15">
        <f t="shared" si="8"/>
        <v>0</v>
      </c>
      <c r="I49" s="15">
        <f>SUM(I41:I48)</f>
        <v>30000</v>
      </c>
      <c r="J49" s="15">
        <f>SUM(J41:J48)</f>
        <v>240000</v>
      </c>
      <c r="K49" s="36">
        <f>SUM(K41:K48)</f>
        <v>137000</v>
      </c>
      <c r="L49" s="38"/>
      <c r="M49" s="38"/>
      <c r="N49" s="38"/>
      <c r="O49" s="38"/>
      <c r="P49" s="38"/>
      <c r="Q49" s="38"/>
      <c r="R49" s="38"/>
      <c r="S49" s="38"/>
      <c r="T49" s="38"/>
    </row>
    <row r="50" spans="1:20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15" x14ac:dyDescent="0.25">
      <c r="A52" s="45" t="s">
        <v>14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x14ac:dyDescent="0.2">
      <c r="A53" s="43" t="s">
        <v>8</v>
      </c>
      <c r="B53" s="44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x14ac:dyDescent="0.2">
      <c r="A54" s="43" t="s">
        <v>23</v>
      </c>
      <c r="B54" s="44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42.75" x14ac:dyDescent="0.2">
      <c r="A55" s="3" t="s">
        <v>1</v>
      </c>
      <c r="B55" s="4" t="s">
        <v>2</v>
      </c>
      <c r="C55" s="4" t="s">
        <v>3</v>
      </c>
      <c r="D55" s="28" t="s">
        <v>40</v>
      </c>
      <c r="E55" s="4" t="s">
        <v>9</v>
      </c>
      <c r="F55" s="4" t="s">
        <v>11</v>
      </c>
      <c r="G55" s="4" t="s">
        <v>39</v>
      </c>
      <c r="H55" s="4" t="s">
        <v>36</v>
      </c>
      <c r="I55" s="4" t="s">
        <v>10</v>
      </c>
      <c r="J55" s="4" t="s">
        <v>17</v>
      </c>
      <c r="K55" s="4" t="s">
        <v>30</v>
      </c>
      <c r="L55" s="38"/>
      <c r="M55" s="38"/>
      <c r="N55" s="38"/>
      <c r="O55" s="38"/>
      <c r="P55" s="38"/>
      <c r="Q55" s="38"/>
      <c r="R55" s="38"/>
      <c r="S55" s="38"/>
      <c r="T55" s="38"/>
    </row>
    <row r="56" spans="1:20" x14ac:dyDescent="0.2">
      <c r="A56" s="16" t="str">
        <f>A41</f>
        <v>WP1 - Analisi definizione specifiche e disegno sistema</v>
      </c>
      <c r="B56" s="7">
        <f t="shared" ref="B56:D56" si="9">B41</f>
        <v>1</v>
      </c>
      <c r="C56" s="7">
        <f t="shared" si="9"/>
        <v>4</v>
      </c>
      <c r="D56" s="30" t="str">
        <f t="shared" si="9"/>
        <v>Ricerca Industriale</v>
      </c>
      <c r="E56" s="17"/>
      <c r="F56" s="17"/>
      <c r="G56" s="17"/>
      <c r="H56" s="17"/>
      <c r="I56" s="17"/>
      <c r="J56" s="8">
        <f t="shared" ref="J56:J63" si="10">SUM(E56:I56)</f>
        <v>0</v>
      </c>
      <c r="K56" s="8" t="str">
        <f>IFERROR(J56*(VLOOKUP($B$54,tab_aliquote[],IF(D56="Ricerca Industriale",2,3),FALSE)),"0")</f>
        <v>0</v>
      </c>
      <c r="L56" s="38"/>
      <c r="M56" s="38"/>
      <c r="N56" s="38"/>
      <c r="O56" s="38"/>
      <c r="P56" s="38"/>
      <c r="Q56" s="38"/>
      <c r="R56" s="38"/>
      <c r="S56" s="38"/>
      <c r="T56" s="38"/>
    </row>
    <row r="57" spans="1:20" x14ac:dyDescent="0.2">
      <c r="A57" s="16" t="str">
        <f t="shared" ref="A57:D63" si="11">A42</f>
        <v>WP2 - Progettazione datalake e algoritmi di calcolo AI</v>
      </c>
      <c r="B57" s="7">
        <f t="shared" si="11"/>
        <v>4</v>
      </c>
      <c r="C57" s="7">
        <f t="shared" si="11"/>
        <v>10</v>
      </c>
      <c r="D57" s="30" t="str">
        <f t="shared" si="11"/>
        <v>Ricerca Industriale</v>
      </c>
      <c r="E57" s="17"/>
      <c r="F57" s="17"/>
      <c r="G57" s="17"/>
      <c r="H57" s="17"/>
      <c r="I57" s="17"/>
      <c r="J57" s="8">
        <f t="shared" si="10"/>
        <v>0</v>
      </c>
      <c r="K57" s="8" t="str">
        <f>IFERROR(J57*(VLOOKUP($B$54,tab_aliquote[],IF(D57="Ricerca Industriale",2,3),FALSE)),"0")</f>
        <v>0</v>
      </c>
      <c r="L57" s="38"/>
      <c r="M57" s="38"/>
      <c r="N57" s="38"/>
      <c r="O57" s="38"/>
      <c r="P57" s="38"/>
      <c r="Q57" s="38"/>
      <c r="R57" s="38"/>
      <c r="S57" s="38"/>
      <c r="T57" s="38"/>
    </row>
    <row r="58" spans="1:20" x14ac:dyDescent="0.2">
      <c r="A58" s="16" t="str">
        <f t="shared" si="11"/>
        <v>WP3 - Sviluppo ed implementazione nuovo sistema</v>
      </c>
      <c r="B58" s="7">
        <f t="shared" si="11"/>
        <v>8</v>
      </c>
      <c r="C58" s="7">
        <f t="shared" si="11"/>
        <v>15</v>
      </c>
      <c r="D58" s="30" t="str">
        <f t="shared" si="11"/>
        <v>Sviluppo Sperimentale</v>
      </c>
      <c r="E58" s="17"/>
      <c r="F58" s="17"/>
      <c r="G58" s="17"/>
      <c r="H58" s="17"/>
      <c r="I58" s="17"/>
      <c r="J58" s="8">
        <f t="shared" si="10"/>
        <v>0</v>
      </c>
      <c r="K58" s="8" t="str">
        <f>IFERROR(J58*(VLOOKUP($B$54,tab_aliquote[],IF(D58="Ricerca Industriale",2,3),FALSE)),"0")</f>
        <v>0</v>
      </c>
      <c r="L58" s="38"/>
      <c r="M58" s="38"/>
      <c r="N58" s="38"/>
      <c r="O58" s="38"/>
      <c r="P58" s="38"/>
      <c r="Q58" s="38"/>
      <c r="R58" s="38"/>
      <c r="S58" s="38"/>
      <c r="T58" s="38"/>
    </row>
    <row r="59" spans="1:20" x14ac:dyDescent="0.2">
      <c r="A59" s="16" t="str">
        <f t="shared" si="11"/>
        <v>WP4 - Testing e ottimizzazione</v>
      </c>
      <c r="B59" s="7">
        <f t="shared" si="11"/>
        <v>15</v>
      </c>
      <c r="C59" s="7">
        <f t="shared" si="11"/>
        <v>18</v>
      </c>
      <c r="D59" s="30" t="str">
        <f t="shared" si="11"/>
        <v>Sviluppo Sperimentale</v>
      </c>
      <c r="E59" s="17"/>
      <c r="F59" s="17"/>
      <c r="G59" s="17"/>
      <c r="H59" s="17"/>
      <c r="I59" s="17"/>
      <c r="J59" s="8">
        <f t="shared" si="10"/>
        <v>0</v>
      </c>
      <c r="K59" s="8" t="str">
        <f>IFERROR(J59*(VLOOKUP($B$54,tab_aliquote[],IF(D59="Ricerca Industriale",2,3),FALSE)),"0")</f>
        <v>0</v>
      </c>
      <c r="L59" s="38"/>
      <c r="M59" s="38"/>
      <c r="N59" s="38"/>
      <c r="O59" s="38"/>
      <c r="P59" s="38"/>
      <c r="Q59" s="38"/>
      <c r="R59" s="38"/>
      <c r="S59" s="38"/>
      <c r="T59" s="38"/>
    </row>
    <row r="60" spans="1:20" x14ac:dyDescent="0.2">
      <c r="A60" s="16" t="str">
        <f t="shared" si="11"/>
        <v>WP5 - Disseminazione</v>
      </c>
      <c r="B60" s="7">
        <f t="shared" si="11"/>
        <v>1</v>
      </c>
      <c r="C60" s="7">
        <f t="shared" si="11"/>
        <v>18</v>
      </c>
      <c r="D60" s="30" t="str">
        <f t="shared" si="11"/>
        <v>Sviluppo Sperimentale</v>
      </c>
      <c r="E60" s="17"/>
      <c r="F60" s="17"/>
      <c r="G60" s="17"/>
      <c r="H60" s="17"/>
      <c r="I60" s="17"/>
      <c r="J60" s="8">
        <f t="shared" si="10"/>
        <v>0</v>
      </c>
      <c r="K60" s="8" t="str">
        <f>IFERROR(J60*(VLOOKUP($B$54,tab_aliquote[],IF(D60="Ricerca Industriale",2,3),FALSE)),"0")</f>
        <v>0</v>
      </c>
      <c r="L60" s="38"/>
      <c r="M60" s="38"/>
      <c r="N60" s="38"/>
      <c r="O60" s="38"/>
      <c r="P60" s="38"/>
      <c r="Q60" s="38"/>
      <c r="R60" s="38"/>
      <c r="S60" s="38"/>
      <c r="T60" s="38"/>
    </row>
    <row r="61" spans="1:20" x14ac:dyDescent="0.2">
      <c r="A61" s="16" t="str">
        <f t="shared" si="11"/>
        <v xml:space="preserve">WP6 - </v>
      </c>
      <c r="B61" s="7" t="str">
        <f t="shared" si="11"/>
        <v/>
      </c>
      <c r="C61" s="7" t="str">
        <f t="shared" si="11"/>
        <v/>
      </c>
      <c r="D61" s="30" t="str">
        <f t="shared" si="11"/>
        <v/>
      </c>
      <c r="E61" s="17"/>
      <c r="F61" s="17"/>
      <c r="G61" s="17"/>
      <c r="H61" s="17"/>
      <c r="I61" s="17"/>
      <c r="J61" s="8">
        <f t="shared" si="10"/>
        <v>0</v>
      </c>
      <c r="K61" s="8" t="str">
        <f>IFERROR(J61*(VLOOKUP($B$54,tab_aliquote[],IF(D61="Ricerca Industriale",2,3),FALSE)),"0")</f>
        <v>0</v>
      </c>
      <c r="L61" s="38"/>
      <c r="M61" s="38"/>
      <c r="N61" s="38"/>
      <c r="O61" s="38"/>
      <c r="P61" s="38"/>
      <c r="Q61" s="38"/>
      <c r="R61" s="38"/>
      <c r="S61" s="38"/>
      <c r="T61" s="38"/>
    </row>
    <row r="62" spans="1:20" x14ac:dyDescent="0.2">
      <c r="A62" s="16" t="str">
        <f t="shared" si="11"/>
        <v xml:space="preserve">WP7 - </v>
      </c>
      <c r="B62" s="7" t="str">
        <f t="shared" si="11"/>
        <v/>
      </c>
      <c r="C62" s="7" t="str">
        <f t="shared" si="11"/>
        <v/>
      </c>
      <c r="D62" s="30" t="str">
        <f t="shared" si="11"/>
        <v/>
      </c>
      <c r="E62" s="17"/>
      <c r="F62" s="17"/>
      <c r="G62" s="17"/>
      <c r="H62" s="17"/>
      <c r="I62" s="17"/>
      <c r="J62" s="8">
        <f t="shared" si="10"/>
        <v>0</v>
      </c>
      <c r="K62" s="8" t="str">
        <f>IFERROR(J62*(VLOOKUP($B$54,tab_aliquote[],IF(D62="Ricerca Industriale",2,3),FALSE)),"0")</f>
        <v>0</v>
      </c>
      <c r="L62" s="38"/>
      <c r="M62" s="38"/>
      <c r="N62" s="38"/>
      <c r="O62" s="38"/>
      <c r="P62" s="38"/>
      <c r="Q62" s="38"/>
      <c r="R62" s="38"/>
      <c r="S62" s="38"/>
      <c r="T62" s="38"/>
    </row>
    <row r="63" spans="1:20" ht="15" thickBot="1" x14ac:dyDescent="0.25">
      <c r="A63" s="18" t="str">
        <f t="shared" si="11"/>
        <v xml:space="preserve">WP8 - </v>
      </c>
      <c r="B63" s="11" t="str">
        <f t="shared" si="11"/>
        <v/>
      </c>
      <c r="C63" s="11" t="str">
        <f t="shared" si="11"/>
        <v/>
      </c>
      <c r="D63" s="31" t="str">
        <f t="shared" si="11"/>
        <v/>
      </c>
      <c r="E63" s="19"/>
      <c r="F63" s="19"/>
      <c r="G63" s="19"/>
      <c r="H63" s="19"/>
      <c r="I63" s="19"/>
      <c r="J63" s="12">
        <f t="shared" si="10"/>
        <v>0</v>
      </c>
      <c r="K63" s="8" t="str">
        <f>IFERROR(J63*(VLOOKUP($B$54,tab_aliquote[],IF(D63="Ricerca Industriale",2,3),FALSE)),"0")</f>
        <v>0</v>
      </c>
      <c r="L63" s="38"/>
      <c r="M63" s="38"/>
      <c r="N63" s="38"/>
      <c r="O63" s="38"/>
      <c r="P63" s="38"/>
      <c r="Q63" s="38"/>
      <c r="R63" s="38"/>
      <c r="S63" s="38"/>
      <c r="T63" s="38"/>
    </row>
    <row r="64" spans="1:20" ht="15.75" thickTop="1" x14ac:dyDescent="0.2">
      <c r="A64" s="13" t="s">
        <v>0</v>
      </c>
      <c r="B64" s="14"/>
      <c r="C64" s="14"/>
      <c r="D64" s="29"/>
      <c r="E64" s="15">
        <f t="shared" ref="E64:H64" si="12">SUM(E56:E63)</f>
        <v>0</v>
      </c>
      <c r="F64" s="15">
        <f t="shared" si="12"/>
        <v>0</v>
      </c>
      <c r="G64" s="15">
        <f t="shared" si="12"/>
        <v>0</v>
      </c>
      <c r="H64" s="15">
        <f t="shared" si="12"/>
        <v>0</v>
      </c>
      <c r="I64" s="15">
        <f>SUM(I56:I63)</f>
        <v>0</v>
      </c>
      <c r="J64" s="15">
        <f>SUM(J56:J63)</f>
        <v>0</v>
      </c>
      <c r="K64" s="36">
        <f>SUM(K56:K63)</f>
        <v>0</v>
      </c>
      <c r="L64" s="38"/>
      <c r="M64" s="38"/>
      <c r="N64" s="38"/>
      <c r="O64" s="38"/>
      <c r="P64" s="38"/>
      <c r="Q64" s="38"/>
      <c r="R64" s="38"/>
      <c r="S64" s="38"/>
      <c r="T64" s="38"/>
    </row>
    <row r="65" spans="1:20" x14ac:dyDescent="0.2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</row>
    <row r="66" spans="1:20" x14ac:dyDescent="0.2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</row>
    <row r="67" spans="1:20" ht="15" x14ac:dyDescent="0.25">
      <c r="A67" s="45" t="s">
        <v>15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1:20" x14ac:dyDescent="0.2">
      <c r="A68" s="43" t="s">
        <v>8</v>
      </c>
      <c r="B68" s="44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</row>
    <row r="69" spans="1:20" x14ac:dyDescent="0.2">
      <c r="A69" s="43" t="s">
        <v>23</v>
      </c>
      <c r="B69" s="44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1:20" ht="42.75" x14ac:dyDescent="0.2">
      <c r="A70" s="3" t="s">
        <v>1</v>
      </c>
      <c r="B70" s="4" t="s">
        <v>2</v>
      </c>
      <c r="C70" s="4" t="s">
        <v>3</v>
      </c>
      <c r="D70" s="28" t="s">
        <v>40</v>
      </c>
      <c r="E70" s="4" t="s">
        <v>9</v>
      </c>
      <c r="F70" s="4" t="s">
        <v>11</v>
      </c>
      <c r="G70" s="4" t="s">
        <v>39</v>
      </c>
      <c r="H70" s="4" t="s">
        <v>36</v>
      </c>
      <c r="I70" s="4" t="s">
        <v>10</v>
      </c>
      <c r="J70" s="4" t="s">
        <v>17</v>
      </c>
      <c r="K70" s="4" t="s">
        <v>30</v>
      </c>
      <c r="L70" s="38"/>
      <c r="M70" s="38"/>
      <c r="N70" s="38"/>
      <c r="O70" s="38"/>
      <c r="P70" s="38"/>
      <c r="Q70" s="38"/>
      <c r="R70" s="38"/>
      <c r="S70" s="38"/>
      <c r="T70" s="38"/>
    </row>
    <row r="71" spans="1:20" x14ac:dyDescent="0.2">
      <c r="A71" s="16" t="str">
        <f>A56</f>
        <v>WP1 - Analisi definizione specifiche e disegno sistema</v>
      </c>
      <c r="B71" s="7">
        <f t="shared" ref="B71:D71" si="13">B56</f>
        <v>1</v>
      </c>
      <c r="C71" s="7">
        <f t="shared" si="13"/>
        <v>4</v>
      </c>
      <c r="D71" s="30" t="str">
        <f t="shared" si="13"/>
        <v>Ricerca Industriale</v>
      </c>
      <c r="E71" s="17"/>
      <c r="F71" s="17"/>
      <c r="G71" s="17"/>
      <c r="H71" s="17"/>
      <c r="I71" s="17"/>
      <c r="J71" s="8">
        <f t="shared" ref="J71:J78" si="14">SUM(E71:I71)</f>
        <v>0</v>
      </c>
      <c r="K71" s="8" t="str">
        <f>IFERROR(J71*(VLOOKUP($B$69,tab_aliquote[],IF(D71="Ricerca Industriale",2,3),FALSE)),"0")</f>
        <v>0</v>
      </c>
      <c r="L71" s="38"/>
      <c r="M71" s="38"/>
      <c r="N71" s="38"/>
      <c r="O71" s="38"/>
      <c r="P71" s="38"/>
      <c r="Q71" s="38"/>
      <c r="R71" s="38"/>
      <c r="S71" s="38"/>
      <c r="T71" s="38"/>
    </row>
    <row r="72" spans="1:20" x14ac:dyDescent="0.2">
      <c r="A72" s="16" t="str">
        <f t="shared" ref="A72:D78" si="15">A57</f>
        <v>WP2 - Progettazione datalake e algoritmi di calcolo AI</v>
      </c>
      <c r="B72" s="7">
        <f t="shared" si="15"/>
        <v>4</v>
      </c>
      <c r="C72" s="7">
        <f t="shared" si="15"/>
        <v>10</v>
      </c>
      <c r="D72" s="30" t="str">
        <f t="shared" si="15"/>
        <v>Ricerca Industriale</v>
      </c>
      <c r="E72" s="17"/>
      <c r="F72" s="17"/>
      <c r="G72" s="17"/>
      <c r="H72" s="17"/>
      <c r="I72" s="17"/>
      <c r="J72" s="8">
        <f t="shared" si="14"/>
        <v>0</v>
      </c>
      <c r="K72" s="8" t="str">
        <f>IFERROR(J72*(VLOOKUP($B$69,tab_aliquote[],IF(D72="Ricerca Industriale",2,3),FALSE)),"0")</f>
        <v>0</v>
      </c>
      <c r="L72" s="38"/>
      <c r="M72" s="38"/>
      <c r="N72" s="38"/>
      <c r="O72" s="38"/>
      <c r="P72" s="38"/>
      <c r="Q72" s="38"/>
      <c r="R72" s="38"/>
      <c r="S72" s="38"/>
      <c r="T72" s="38"/>
    </row>
    <row r="73" spans="1:20" x14ac:dyDescent="0.2">
      <c r="A73" s="16" t="str">
        <f t="shared" si="15"/>
        <v>WP3 - Sviluppo ed implementazione nuovo sistema</v>
      </c>
      <c r="B73" s="7">
        <f t="shared" si="15"/>
        <v>8</v>
      </c>
      <c r="C73" s="7">
        <f t="shared" si="15"/>
        <v>15</v>
      </c>
      <c r="D73" s="30" t="str">
        <f t="shared" si="15"/>
        <v>Sviluppo Sperimentale</v>
      </c>
      <c r="E73" s="17"/>
      <c r="F73" s="17"/>
      <c r="G73" s="17"/>
      <c r="H73" s="17"/>
      <c r="I73" s="17"/>
      <c r="J73" s="8">
        <f t="shared" si="14"/>
        <v>0</v>
      </c>
      <c r="K73" s="8" t="str">
        <f>IFERROR(J73*(VLOOKUP($B$69,tab_aliquote[],IF(D73="Ricerca Industriale",2,3),FALSE)),"0")</f>
        <v>0</v>
      </c>
      <c r="L73" s="38"/>
      <c r="M73" s="38"/>
      <c r="N73" s="38"/>
      <c r="O73" s="38"/>
      <c r="P73" s="38"/>
      <c r="Q73" s="38"/>
      <c r="R73" s="38"/>
      <c r="S73" s="38"/>
      <c r="T73" s="38"/>
    </row>
    <row r="74" spans="1:20" x14ac:dyDescent="0.2">
      <c r="A74" s="16" t="str">
        <f t="shared" si="15"/>
        <v>WP4 - Testing e ottimizzazione</v>
      </c>
      <c r="B74" s="7">
        <f t="shared" si="15"/>
        <v>15</v>
      </c>
      <c r="C74" s="7">
        <f t="shared" si="15"/>
        <v>18</v>
      </c>
      <c r="D74" s="30" t="str">
        <f t="shared" si="15"/>
        <v>Sviluppo Sperimentale</v>
      </c>
      <c r="E74" s="17"/>
      <c r="F74" s="17"/>
      <c r="G74" s="17"/>
      <c r="H74" s="17"/>
      <c r="I74" s="17"/>
      <c r="J74" s="8">
        <f t="shared" si="14"/>
        <v>0</v>
      </c>
      <c r="K74" s="8" t="str">
        <f>IFERROR(J74*(VLOOKUP($B$69,tab_aliquote[],IF(D74="Ricerca Industriale",2,3),FALSE)),"0")</f>
        <v>0</v>
      </c>
      <c r="L74" s="38"/>
      <c r="M74" s="38"/>
      <c r="N74" s="38"/>
      <c r="O74" s="38"/>
      <c r="P74" s="38"/>
      <c r="Q74" s="38"/>
      <c r="R74" s="38"/>
      <c r="S74" s="38"/>
      <c r="T74" s="38"/>
    </row>
    <row r="75" spans="1:20" x14ac:dyDescent="0.2">
      <c r="A75" s="16" t="str">
        <f t="shared" si="15"/>
        <v>WP5 - Disseminazione</v>
      </c>
      <c r="B75" s="7">
        <f t="shared" si="15"/>
        <v>1</v>
      </c>
      <c r="C75" s="7">
        <f t="shared" si="15"/>
        <v>18</v>
      </c>
      <c r="D75" s="30" t="str">
        <f t="shared" si="15"/>
        <v>Sviluppo Sperimentale</v>
      </c>
      <c r="E75" s="17"/>
      <c r="F75" s="17"/>
      <c r="G75" s="17"/>
      <c r="H75" s="17"/>
      <c r="I75" s="17"/>
      <c r="J75" s="8">
        <f t="shared" si="14"/>
        <v>0</v>
      </c>
      <c r="K75" s="8" t="str">
        <f>IFERROR(J75*(VLOOKUP($B$69,tab_aliquote[],IF(D75="Ricerca Industriale",2,3),FALSE)),"0")</f>
        <v>0</v>
      </c>
      <c r="L75" s="38"/>
      <c r="M75" s="38"/>
      <c r="N75" s="38"/>
      <c r="O75" s="38"/>
      <c r="P75" s="38"/>
      <c r="Q75" s="38"/>
      <c r="R75" s="38"/>
      <c r="S75" s="38"/>
      <c r="T75" s="38"/>
    </row>
    <row r="76" spans="1:20" x14ac:dyDescent="0.2">
      <c r="A76" s="16" t="str">
        <f t="shared" si="15"/>
        <v xml:space="preserve">WP6 - </v>
      </c>
      <c r="B76" s="7" t="str">
        <f t="shared" si="15"/>
        <v/>
      </c>
      <c r="C76" s="7" t="str">
        <f t="shared" si="15"/>
        <v/>
      </c>
      <c r="D76" s="30" t="str">
        <f t="shared" si="15"/>
        <v/>
      </c>
      <c r="E76" s="17"/>
      <c r="F76" s="17"/>
      <c r="G76" s="17"/>
      <c r="H76" s="17"/>
      <c r="I76" s="17"/>
      <c r="J76" s="8">
        <f t="shared" si="14"/>
        <v>0</v>
      </c>
      <c r="K76" s="8" t="str">
        <f>IFERROR(J76*(VLOOKUP($B$69,tab_aliquote[],IF(D76="Ricerca Industriale",2,3),FALSE)),"0")</f>
        <v>0</v>
      </c>
      <c r="L76" s="38"/>
      <c r="M76" s="38"/>
      <c r="N76" s="38"/>
      <c r="O76" s="38"/>
      <c r="P76" s="38"/>
      <c r="Q76" s="38"/>
      <c r="R76" s="38"/>
      <c r="S76" s="38"/>
      <c r="T76" s="38"/>
    </row>
    <row r="77" spans="1:20" x14ac:dyDescent="0.2">
      <c r="A77" s="16" t="str">
        <f t="shared" si="15"/>
        <v xml:space="preserve">WP7 - </v>
      </c>
      <c r="B77" s="7" t="str">
        <f t="shared" si="15"/>
        <v/>
      </c>
      <c r="C77" s="7" t="str">
        <f t="shared" si="15"/>
        <v/>
      </c>
      <c r="D77" s="30" t="str">
        <f t="shared" si="15"/>
        <v/>
      </c>
      <c r="E77" s="17"/>
      <c r="F77" s="17"/>
      <c r="G77" s="17"/>
      <c r="H77" s="17"/>
      <c r="I77" s="17"/>
      <c r="J77" s="8">
        <f t="shared" si="14"/>
        <v>0</v>
      </c>
      <c r="K77" s="8" t="str">
        <f>IFERROR(J77*(VLOOKUP($B$69,tab_aliquote[],IF(D77="Ricerca Industriale",2,3),FALSE)),"0")</f>
        <v>0</v>
      </c>
      <c r="L77" s="38"/>
      <c r="M77" s="38"/>
      <c r="N77" s="38"/>
      <c r="O77" s="38"/>
      <c r="P77" s="38"/>
      <c r="Q77" s="38"/>
      <c r="R77" s="38"/>
      <c r="S77" s="38"/>
      <c r="T77" s="38"/>
    </row>
    <row r="78" spans="1:20" ht="15" thickBot="1" x14ac:dyDescent="0.25">
      <c r="A78" s="18" t="str">
        <f t="shared" si="15"/>
        <v xml:space="preserve">WP8 - </v>
      </c>
      <c r="B78" s="11" t="str">
        <f t="shared" si="15"/>
        <v/>
      </c>
      <c r="C78" s="11" t="str">
        <f t="shared" si="15"/>
        <v/>
      </c>
      <c r="D78" s="31" t="str">
        <f t="shared" si="15"/>
        <v/>
      </c>
      <c r="E78" s="19"/>
      <c r="F78" s="19"/>
      <c r="G78" s="19"/>
      <c r="H78" s="19"/>
      <c r="I78" s="19"/>
      <c r="J78" s="12">
        <f t="shared" si="14"/>
        <v>0</v>
      </c>
      <c r="K78" s="8" t="str">
        <f>IFERROR(J78*(VLOOKUP($B$69,tab_aliquote[],IF(D78="Ricerca Industriale",2,3),FALSE)),"0")</f>
        <v>0</v>
      </c>
      <c r="L78" s="38"/>
      <c r="M78" s="38"/>
      <c r="N78" s="38"/>
      <c r="O78" s="38"/>
      <c r="P78" s="38"/>
      <c r="Q78" s="38"/>
      <c r="R78" s="38"/>
      <c r="S78" s="38"/>
      <c r="T78" s="38"/>
    </row>
    <row r="79" spans="1:20" ht="15.75" thickTop="1" x14ac:dyDescent="0.2">
      <c r="A79" s="13" t="s">
        <v>0</v>
      </c>
      <c r="B79" s="14"/>
      <c r="C79" s="14"/>
      <c r="D79" s="29"/>
      <c r="E79" s="15">
        <f t="shared" ref="E79:H79" si="16">SUM(E71:E78)</f>
        <v>0</v>
      </c>
      <c r="F79" s="15">
        <f t="shared" si="16"/>
        <v>0</v>
      </c>
      <c r="G79" s="15">
        <f t="shared" si="16"/>
        <v>0</v>
      </c>
      <c r="H79" s="15">
        <f t="shared" si="16"/>
        <v>0</v>
      </c>
      <c r="I79" s="15">
        <f>SUM(I71:I78)</f>
        <v>0</v>
      </c>
      <c r="J79" s="15">
        <f>SUM(J71:J78)</f>
        <v>0</v>
      </c>
      <c r="K79" s="36">
        <f>SUM(K71:K78)</f>
        <v>0</v>
      </c>
      <c r="L79" s="38"/>
      <c r="M79" s="38"/>
      <c r="N79" s="38"/>
      <c r="O79" s="38"/>
      <c r="P79" s="38"/>
      <c r="Q79" s="38"/>
      <c r="R79" s="38"/>
      <c r="S79" s="38"/>
      <c r="T79" s="38"/>
    </row>
    <row r="80" spans="1:20" x14ac:dyDescent="0.2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</row>
    <row r="81" spans="1:20" x14ac:dyDescent="0.2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</row>
    <row r="82" spans="1:20" x14ac:dyDescent="0.2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</row>
    <row r="83" spans="1:20" x14ac:dyDescent="0.2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</row>
    <row r="84" spans="1:20" x14ac:dyDescent="0.2">
      <c r="S84" s="38"/>
      <c r="T84" s="38"/>
    </row>
  </sheetData>
  <conditionalFormatting sqref="B3:B4">
    <cfRule type="containsBlanks" dxfId="2" priority="3" stopIfTrue="1">
      <formula>LEN(TRIM(B3))=0</formula>
    </cfRule>
  </conditionalFormatting>
  <conditionalFormatting sqref="I19">
    <cfRule type="cellIs" dxfId="1" priority="2" operator="lessThan">
      <formula>0</formula>
    </cfRule>
  </conditionalFormatting>
  <conditionalFormatting sqref="J18">
    <cfRule type="expression" dxfId="0" priority="1">
      <formula>$J$18&gt;$J$17</formula>
    </cfRule>
  </conditionalFormatting>
  <dataValidations count="3">
    <dataValidation type="list" allowBlank="1" showInputMessage="1" showErrorMessage="1" sqref="B24 B39 B54 B69" xr:uid="{A8E87961-304D-49B6-A943-16B9318E4879}">
      <formula1>"Grande, Media, Piccola"</formula1>
    </dataValidation>
    <dataValidation type="list" allowBlank="1" showInputMessage="1" showErrorMessage="1" sqref="D8:D15" xr:uid="{F485C878-5552-447B-9ED5-44F522D05C7D}">
      <formula1>"Ricerca Industriale, Sviluppo Sperimentale"</formula1>
    </dataValidation>
    <dataValidation type="list" allowBlank="1" showInputMessage="1" showErrorMessage="1" sqref="D71:D78 D26:D33 D41:D48 D56:D63" xr:uid="{A112F261-9E9F-463D-BD6E-00E1BDCE8A0D}">
      <formula1>"Ricerca Industriale, Sviluppo Speriementale, Studi Fattibilità"</formula1>
    </dataValidation>
  </dataValidations>
  <pageMargins left="0.7" right="0.7" top="0.75" bottom="0.75" header="0.3" footer="0.3"/>
  <pageSetup scale="52" orientation="portrait" r:id="rId1"/>
  <rowBreaks count="1" manualBreakCount="1">
    <brk id="20" max="16383" man="1"/>
  </rowBreaks>
  <colBreaks count="1" manualBreakCount="1">
    <brk id="11" max="8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CFD73-642A-4F03-96AC-53C4F72E9E70}">
  <dimension ref="A1:C4"/>
  <sheetViews>
    <sheetView workbookViewId="0">
      <selection activeCell="M14" sqref="M14"/>
    </sheetView>
  </sheetViews>
  <sheetFormatPr defaultColWidth="8.85546875" defaultRowHeight="15" x14ac:dyDescent="0.25"/>
  <sheetData>
    <row r="1" spans="1:3" x14ac:dyDescent="0.25">
      <c r="A1" t="s">
        <v>24</v>
      </c>
      <c r="B1" t="s">
        <v>25</v>
      </c>
      <c r="C1" t="s">
        <v>26</v>
      </c>
    </row>
    <row r="2" spans="1:3" x14ac:dyDescent="0.25">
      <c r="A2" t="s">
        <v>27</v>
      </c>
      <c r="B2" s="20">
        <v>0.7</v>
      </c>
      <c r="C2" s="20">
        <v>0.45</v>
      </c>
    </row>
    <row r="3" spans="1:3" x14ac:dyDescent="0.25">
      <c r="A3" t="s">
        <v>28</v>
      </c>
      <c r="B3" s="20">
        <v>0.6</v>
      </c>
      <c r="C3" s="20">
        <v>0.35</v>
      </c>
    </row>
    <row r="4" spans="1:3" x14ac:dyDescent="0.25">
      <c r="A4" t="s">
        <v>29</v>
      </c>
      <c r="B4" s="20">
        <v>0.5</v>
      </c>
      <c r="C4" s="20">
        <v>0.25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4076B048063A44D965D0B0BE6C38D89" ma:contentTypeVersion="17" ma:contentTypeDescription="Creare un nuovo documento." ma:contentTypeScope="" ma:versionID="1c2fe89760660ceacb5824e36be6192a">
  <xsd:schema xmlns:xsd="http://www.w3.org/2001/XMLSchema" xmlns:xs="http://www.w3.org/2001/XMLSchema" xmlns:p="http://schemas.microsoft.com/office/2006/metadata/properties" xmlns:ns2="ab1b509c-1e2a-4101-aac1-931c747fe372" xmlns:ns3="a3fda517-cdbd-4b7c-bd11-d49677887c78" targetNamespace="http://schemas.microsoft.com/office/2006/metadata/properties" ma:root="true" ma:fieldsID="1d11d57f7b8e1adcf1392f88fbedad9c" ns2:_="" ns3:_="">
    <xsd:import namespace="ab1b509c-1e2a-4101-aac1-931c747fe372"/>
    <xsd:import namespace="a3fda517-cdbd-4b7c-bd11-d49677887c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1b509c-1e2a-4101-aac1-931c747fe3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1ae286ff-8e57-4604-9865-031e91d4df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fda517-cdbd-4b7c-bd11-d49677887c7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ff5a67c-3d2c-4a73-ab35-0cd3ed11433d}" ma:internalName="TaxCatchAll" ma:showField="CatchAllData" ma:web="a3fda517-cdbd-4b7c-bd11-d49677887c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fda517-cdbd-4b7c-bd11-d49677887c78" xsi:nil="true"/>
    <lcf76f155ced4ddcb4097134ff3c332f xmlns="ab1b509c-1e2a-4101-aac1-931c747fe37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108A9B-E4DD-415A-BF57-C93ED156D8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D0CD62-75C6-4493-B996-CACFC6FE7DDB}"/>
</file>

<file path=customXml/itemProps3.xml><?xml version="1.0" encoding="utf-8"?>
<ds:datastoreItem xmlns:ds="http://schemas.openxmlformats.org/officeDocument/2006/customXml" ds:itemID="{63A41BCE-9CBD-4BF7-AAB6-A9172B66CFC3}">
  <ds:schemaRefs>
    <ds:schemaRef ds:uri="http://purl.org/dc/dcmitype/"/>
    <ds:schemaRef ds:uri="ab1b509c-1e2a-4101-aac1-931c747fe372"/>
    <ds:schemaRef ds:uri="http://www.w3.org/XML/1998/namespace"/>
    <ds:schemaRef ds:uri="http://schemas.microsoft.com/office/2006/documentManagement/types"/>
    <ds:schemaRef ds:uri="a3fda517-cdbd-4b7c-bd11-d49677887c78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Budget</vt:lpstr>
      <vt:lpstr>Aliquote</vt:lpstr>
      <vt:lpstr>Budget!Area_stampa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Pierpaolo Conte</cp:lastModifiedBy>
  <dcterms:created xsi:type="dcterms:W3CDTF">2019-05-20T14:49:31Z</dcterms:created>
  <dcterms:modified xsi:type="dcterms:W3CDTF">2024-03-07T10:41:07Z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0x010100D4076B048063A44D965D0B0BE6C38D89</vt:lpwstr>
  </property>
  <property fmtid="{D5CDD505-2E9C-101B-9397-08002B2CF9AE}" pid="3" name="MediaServiceImageTags">
    <vt:lpwstr/>
  </property>
</Properties>
</file>