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tteo/Library/CloudStorage/OneDrive-Raccoltecondivise-SMACTscpa/Progetti IRISS - Documenti/IRISS Bando 2023/Bando e allegati/"/>
    </mc:Choice>
  </mc:AlternateContent>
  <xr:revisionPtr revIDLastSave="0" documentId="8_{9FCE54D0-6745-B244-AF87-87EF8618CB10}" xr6:coauthVersionLast="47" xr6:coauthVersionMax="47" xr10:uidLastSave="{00000000-0000-0000-0000-000000000000}"/>
  <bookViews>
    <workbookView xWindow="0" yWindow="500" windowWidth="32000" windowHeight="12580" xr2:uid="{00000000-000D-0000-FFFF-FFFF00000000}"/>
  </bookViews>
  <sheets>
    <sheet name="Budget" sheetId="8" r:id="rId1"/>
    <sheet name="Aliquote" sheetId="9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8" l="1"/>
  <c r="L27" i="8"/>
  <c r="L13" i="8"/>
  <c r="L14" i="8"/>
  <c r="L15" i="8"/>
  <c r="G8" i="8"/>
  <c r="H8" i="8"/>
  <c r="K8" i="8"/>
  <c r="I8" i="8"/>
  <c r="J8" i="8"/>
  <c r="G9" i="8"/>
  <c r="H9" i="8"/>
  <c r="K9" i="8"/>
  <c r="I9" i="8"/>
  <c r="J9" i="8"/>
  <c r="G10" i="8"/>
  <c r="H10" i="8"/>
  <c r="K10" i="8"/>
  <c r="J10" i="8"/>
  <c r="G11" i="8"/>
  <c r="H11" i="8"/>
  <c r="K11" i="8"/>
  <c r="I11" i="8"/>
  <c r="J11" i="8"/>
  <c r="G12" i="8"/>
  <c r="H12" i="8"/>
  <c r="K12" i="8"/>
  <c r="I12" i="8"/>
  <c r="J12" i="8"/>
  <c r="G13" i="8"/>
  <c r="H13" i="8"/>
  <c r="K13" i="8"/>
  <c r="I13" i="8"/>
  <c r="J13" i="8"/>
  <c r="G14" i="8"/>
  <c r="H14" i="8"/>
  <c r="K14" i="8"/>
  <c r="I14" i="8"/>
  <c r="J14" i="8"/>
  <c r="G15" i="8"/>
  <c r="H15" i="8"/>
  <c r="K15" i="8"/>
  <c r="I15" i="8"/>
  <c r="J15" i="8"/>
  <c r="J50" i="8"/>
  <c r="J65" i="8"/>
  <c r="J80" i="8"/>
  <c r="J35" i="8"/>
  <c r="L29" i="8"/>
  <c r="L43" i="8"/>
  <c r="I29" i="8"/>
  <c r="I10" i="8" s="1"/>
  <c r="L44" i="8"/>
  <c r="L45" i="8"/>
  <c r="L46" i="8"/>
  <c r="L42" i="8"/>
  <c r="L28" i="8"/>
  <c r="L30" i="8"/>
  <c r="L11" i="8" s="1"/>
  <c r="L31" i="8"/>
  <c r="H16" i="8" l="1"/>
  <c r="L12" i="8"/>
  <c r="M29" i="8"/>
  <c r="L9" i="8"/>
  <c r="G16" i="8"/>
  <c r="K16" i="8"/>
  <c r="J16" i="8"/>
  <c r="L50" i="8"/>
  <c r="L10" i="8"/>
  <c r="L8" i="8"/>
  <c r="I16" i="8"/>
  <c r="M27" i="8"/>
  <c r="M42" i="8"/>
  <c r="M57" i="8"/>
  <c r="M72" i="8"/>
  <c r="D27" i="8"/>
  <c r="M28" i="8"/>
  <c r="L16" i="8" l="1"/>
  <c r="N27" i="8"/>
  <c r="E8" i="8"/>
  <c r="F15" i="8"/>
  <c r="F14" i="8"/>
  <c r="F13" i="8"/>
  <c r="F12" i="8"/>
  <c r="F11" i="8"/>
  <c r="F10" i="8"/>
  <c r="F9" i="8"/>
  <c r="F8" i="8"/>
  <c r="E15" i="8"/>
  <c r="E14" i="8"/>
  <c r="E13" i="8"/>
  <c r="E12" i="8"/>
  <c r="E11" i="8"/>
  <c r="E10" i="8"/>
  <c r="E9" i="8"/>
  <c r="L80" i="8"/>
  <c r="I80" i="8"/>
  <c r="K80" i="8"/>
  <c r="H80" i="8"/>
  <c r="G80" i="8"/>
  <c r="F80" i="8"/>
  <c r="E80" i="8"/>
  <c r="M79" i="8"/>
  <c r="M78" i="8"/>
  <c r="M77" i="8"/>
  <c r="M76" i="8"/>
  <c r="M75" i="8"/>
  <c r="M74" i="8"/>
  <c r="M73" i="8"/>
  <c r="L65" i="8"/>
  <c r="I65" i="8"/>
  <c r="K65" i="8"/>
  <c r="H65" i="8"/>
  <c r="G65" i="8"/>
  <c r="F65" i="8"/>
  <c r="E65" i="8"/>
  <c r="M64" i="8"/>
  <c r="M63" i="8"/>
  <c r="M62" i="8"/>
  <c r="M61" i="8"/>
  <c r="M60" i="8"/>
  <c r="M59" i="8"/>
  <c r="M58" i="8"/>
  <c r="M49" i="8"/>
  <c r="M48" i="8"/>
  <c r="M47" i="8"/>
  <c r="M46" i="8"/>
  <c r="M45" i="8"/>
  <c r="M44" i="8"/>
  <c r="M43" i="8"/>
  <c r="M34" i="8"/>
  <c r="M33" i="8"/>
  <c r="M32" i="8"/>
  <c r="M31" i="8"/>
  <c r="M30" i="8"/>
  <c r="I50" i="8"/>
  <c r="K50" i="8"/>
  <c r="H50" i="8"/>
  <c r="G50" i="8"/>
  <c r="F50" i="8"/>
  <c r="E50" i="8"/>
  <c r="E35" i="8"/>
  <c r="I35" i="8"/>
  <c r="K35" i="8"/>
  <c r="H35" i="8"/>
  <c r="G35" i="8"/>
  <c r="F35" i="8"/>
  <c r="L35" i="8"/>
  <c r="D34" i="8"/>
  <c r="D49" i="8" s="1"/>
  <c r="D64" i="8" s="1"/>
  <c r="D79" i="8" s="1"/>
  <c r="C34" i="8"/>
  <c r="C49" i="8" s="1"/>
  <c r="C64" i="8" s="1"/>
  <c r="C79" i="8" s="1"/>
  <c r="B34" i="8"/>
  <c r="B49" i="8" s="1"/>
  <c r="B64" i="8" s="1"/>
  <c r="B79" i="8" s="1"/>
  <c r="A34" i="8"/>
  <c r="A49" i="8" s="1"/>
  <c r="A64" i="8" s="1"/>
  <c r="A79" i="8" s="1"/>
  <c r="D33" i="8"/>
  <c r="D48" i="8" s="1"/>
  <c r="D63" i="8" s="1"/>
  <c r="D78" i="8" s="1"/>
  <c r="C33" i="8"/>
  <c r="C48" i="8" s="1"/>
  <c r="C63" i="8" s="1"/>
  <c r="C78" i="8" s="1"/>
  <c r="B33" i="8"/>
  <c r="B48" i="8" s="1"/>
  <c r="B63" i="8" s="1"/>
  <c r="B78" i="8" s="1"/>
  <c r="A33" i="8"/>
  <c r="A48" i="8" s="1"/>
  <c r="A63" i="8" s="1"/>
  <c r="A78" i="8" s="1"/>
  <c r="D32" i="8"/>
  <c r="D47" i="8" s="1"/>
  <c r="D62" i="8" s="1"/>
  <c r="D77" i="8" s="1"/>
  <c r="C32" i="8"/>
  <c r="C47" i="8" s="1"/>
  <c r="C62" i="8" s="1"/>
  <c r="C77" i="8" s="1"/>
  <c r="B32" i="8"/>
  <c r="B47" i="8" s="1"/>
  <c r="B62" i="8" s="1"/>
  <c r="B77" i="8" s="1"/>
  <c r="A32" i="8"/>
  <c r="A47" i="8" s="1"/>
  <c r="A62" i="8" s="1"/>
  <c r="A77" i="8" s="1"/>
  <c r="D31" i="8"/>
  <c r="D46" i="8" s="1"/>
  <c r="D61" i="8" s="1"/>
  <c r="D76" i="8" s="1"/>
  <c r="C31" i="8"/>
  <c r="C46" i="8" s="1"/>
  <c r="C61" i="8" s="1"/>
  <c r="C76" i="8" s="1"/>
  <c r="B31" i="8"/>
  <c r="B46" i="8" s="1"/>
  <c r="B61" i="8" s="1"/>
  <c r="B76" i="8" s="1"/>
  <c r="A31" i="8"/>
  <c r="A46" i="8" s="1"/>
  <c r="A61" i="8" s="1"/>
  <c r="A76" i="8" s="1"/>
  <c r="D30" i="8"/>
  <c r="D45" i="8" s="1"/>
  <c r="D60" i="8" s="1"/>
  <c r="D75" i="8" s="1"/>
  <c r="C30" i="8"/>
  <c r="C45" i="8" s="1"/>
  <c r="C60" i="8" s="1"/>
  <c r="C75" i="8" s="1"/>
  <c r="B30" i="8"/>
  <c r="B45" i="8" s="1"/>
  <c r="B60" i="8" s="1"/>
  <c r="B75" i="8" s="1"/>
  <c r="A30" i="8"/>
  <c r="A45" i="8" s="1"/>
  <c r="A60" i="8" s="1"/>
  <c r="A75" i="8" s="1"/>
  <c r="D29" i="8"/>
  <c r="C29" i="8"/>
  <c r="C44" i="8" s="1"/>
  <c r="C59" i="8" s="1"/>
  <c r="C74" i="8" s="1"/>
  <c r="B29" i="8"/>
  <c r="B44" i="8" s="1"/>
  <c r="B59" i="8" s="1"/>
  <c r="B74" i="8" s="1"/>
  <c r="A29" i="8"/>
  <c r="A44" i="8" s="1"/>
  <c r="A59" i="8" s="1"/>
  <c r="A74" i="8" s="1"/>
  <c r="D28" i="8"/>
  <c r="D43" i="8" s="1"/>
  <c r="D58" i="8" s="1"/>
  <c r="D73" i="8" s="1"/>
  <c r="C28" i="8"/>
  <c r="C43" i="8" s="1"/>
  <c r="C58" i="8" s="1"/>
  <c r="C73" i="8" s="1"/>
  <c r="B28" i="8"/>
  <c r="B43" i="8" s="1"/>
  <c r="B58" i="8" s="1"/>
  <c r="B73" i="8" s="1"/>
  <c r="A28" i="8"/>
  <c r="A43" i="8" s="1"/>
  <c r="A58" i="8" s="1"/>
  <c r="A73" i="8" s="1"/>
  <c r="D42" i="8"/>
  <c r="D57" i="8" s="1"/>
  <c r="D72" i="8" s="1"/>
  <c r="N72" i="8" s="1"/>
  <c r="C27" i="8"/>
  <c r="C42" i="8" s="1"/>
  <c r="C57" i="8" s="1"/>
  <c r="C72" i="8" s="1"/>
  <c r="B27" i="8"/>
  <c r="B42" i="8" s="1"/>
  <c r="B57" i="8" s="1"/>
  <c r="B72" i="8" s="1"/>
  <c r="A27" i="8"/>
  <c r="A42" i="8" s="1"/>
  <c r="A57" i="8" s="1"/>
  <c r="A72" i="8" s="1"/>
  <c r="D44" i="8" l="1"/>
  <c r="D59" i="8" s="1"/>
  <c r="D74" i="8" s="1"/>
  <c r="N29" i="8"/>
  <c r="N73" i="8"/>
  <c r="N64" i="8"/>
  <c r="N34" i="8"/>
  <c r="N58" i="8"/>
  <c r="N75" i="8"/>
  <c r="N32" i="8"/>
  <c r="N45" i="8"/>
  <c r="N28" i="8"/>
  <c r="N43" i="8"/>
  <c r="N59" i="8"/>
  <c r="N76" i="8"/>
  <c r="N44" i="8"/>
  <c r="N60" i="8"/>
  <c r="N77" i="8"/>
  <c r="N78" i="8"/>
  <c r="N42" i="8"/>
  <c r="N30" i="8"/>
  <c r="N62" i="8"/>
  <c r="N79" i="8"/>
  <c r="N57" i="8"/>
  <c r="N61" i="8"/>
  <c r="N46" i="8"/>
  <c r="N31" i="8"/>
  <c r="N47" i="8"/>
  <c r="N63" i="8"/>
  <c r="N48" i="8"/>
  <c r="N33" i="8"/>
  <c r="N49" i="8"/>
  <c r="N74" i="8"/>
  <c r="M65" i="8"/>
  <c r="F16" i="8"/>
  <c r="M14" i="8"/>
  <c r="M12" i="8"/>
  <c r="M9" i="8"/>
  <c r="M10" i="8"/>
  <c r="M11" i="8"/>
  <c r="M8" i="8"/>
  <c r="M13" i="8"/>
  <c r="E16" i="8"/>
  <c r="M15" i="8"/>
  <c r="M35" i="8"/>
  <c r="M50" i="8"/>
  <c r="M80" i="8"/>
  <c r="N80" i="8" l="1"/>
  <c r="N35" i="8"/>
  <c r="N65" i="8"/>
  <c r="N50" i="8"/>
  <c r="M16" i="8"/>
  <c r="M19" i="8" l="1"/>
  <c r="K20" i="8" s="1"/>
  <c r="M17" i="8"/>
  <c r="G20" i="8" s="1"/>
</calcChain>
</file>

<file path=xl/sharedStrings.xml><?xml version="1.0" encoding="utf-8"?>
<sst xmlns="http://schemas.openxmlformats.org/spreadsheetml/2006/main" count="116" uniqueCount="47">
  <si>
    <t>Totale</t>
  </si>
  <si>
    <t>Work Package
(numero e titolo)</t>
  </si>
  <si>
    <t>Inizio
[mese]</t>
  </si>
  <si>
    <t>Fine
[mese]</t>
  </si>
  <si>
    <t>Quadro complessivo progetto</t>
  </si>
  <si>
    <t>Ricerca, Sviluppo, Fattibilità</t>
  </si>
  <si>
    <t>Ricerca Industriale</t>
  </si>
  <si>
    <t>Persone
mese</t>
  </si>
  <si>
    <t>Nome Progetto:</t>
  </si>
  <si>
    <t>Acronimo:</t>
  </si>
  <si>
    <t>Impresa:</t>
  </si>
  <si>
    <t>Costo del personale</t>
  </si>
  <si>
    <t>Brevetti e licenze</t>
  </si>
  <si>
    <t>Generali ed Esercizio</t>
  </si>
  <si>
    <t>Strument. e Attrezzatura</t>
  </si>
  <si>
    <t>Quadro riferito alla impresa A, proponente o capofila:</t>
  </si>
  <si>
    <t>Quadro riferito alla impresa B, co-proponente:</t>
  </si>
  <si>
    <t>Quadro riferito alla impresa C, co-proponente:</t>
  </si>
  <si>
    <t>Quadro riferito alla impresa D, co-proponente:</t>
  </si>
  <si>
    <t>Risorse proprie o altre fonti proponenti</t>
  </si>
  <si>
    <t>Ammontare Agevolazioni richieste</t>
  </si>
  <si>
    <t>Totale Costi</t>
  </si>
  <si>
    <t>Ricerca, Sviluppo</t>
  </si>
  <si>
    <t>WP1 - Analisi definizione specifiche e disegno sistema</t>
  </si>
  <si>
    <t>WP2 - Progettazione datalake e algoritmi di calcolo AI</t>
  </si>
  <si>
    <t>WP3 - Sviluppo ed implementazione nuovo sistema</t>
  </si>
  <si>
    <t>WP4 - Testing e ottimizzazione</t>
  </si>
  <si>
    <t>WP5 - Disseminazione</t>
  </si>
  <si>
    <t>Dimensione:</t>
  </si>
  <si>
    <t>Aliquote</t>
  </si>
  <si>
    <t>RI</t>
  </si>
  <si>
    <t>SS</t>
  </si>
  <si>
    <t>Piccola</t>
  </si>
  <si>
    <t>Media</t>
  </si>
  <si>
    <t>Grande</t>
  </si>
  <si>
    <t>Contributo stimato</t>
  </si>
  <si>
    <t>Contributo massimo richiedibile</t>
  </si>
  <si>
    <t>Istruzioni: compilare nome progetto, acronimo, nome imprese proponenti e dimensione di ciascuna (in giallo); nelle tabelle compilare solo i campi a sfondo bianco, gli altri vengono calcolati</t>
  </si>
  <si>
    <t>Grado di cofinanziamento oltre il minimo</t>
  </si>
  <si>
    <t xml:space="preserve">WP6 - </t>
  </si>
  <si>
    <t xml:space="preserve">WP7 - </t>
  </si>
  <si>
    <t xml:space="preserve">WP8 - </t>
  </si>
  <si>
    <t>Ricerca Contrattuale SMACT</t>
  </si>
  <si>
    <t>Altre Consulenze</t>
  </si>
  <si>
    <t>Consulenze SMACT</t>
  </si>
  <si>
    <t>Servizi SMACT su beneficio</t>
  </si>
  <si>
    <t>Sviluppo Sperimentale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</si>
</sst>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0CEC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 applyProtection="0"/>
    <xf numFmtId="0" fontId="2" fillId="0" borderId="0"/>
  </cellStyleXfs>
  <cellXfs count="43">
    <xf numFmtId="0" fontId="0" fillId="0" borderId="0" xfId="0"/>
    <xf numFmtId="0" fontId="3" fillId="0" borderId="0" xfId="0" applyFont="1"/>
    <xf numFmtId="0" fontId="3" fillId="0" borderId="2" xfId="0" applyFont="1" applyBorder="1"/>
    <xf numFmtId="164" fontId="3" fillId="0" borderId="2" xfId="0" applyNumberFormat="1" applyFont="1" applyBorder="1"/>
    <xf numFmtId="0" fontId="3" fillId="3" borderId="0" xfId="0" applyFont="1" applyFill="1"/>
    <xf numFmtId="0" fontId="4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/>
    </xf>
    <xf numFmtId="164" fontId="3" fillId="0" borderId="3" xfId="0" applyNumberFormat="1" applyFont="1" applyBorder="1" applyAlignment="1">
      <alignment horizontal="right" vertical="center" wrapText="1"/>
    </xf>
    <xf numFmtId="9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165" fontId="3" fillId="0" borderId="0" xfId="0" applyNumberFormat="1" applyFon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right"/>
    </xf>
    <xf numFmtId="9" fontId="3" fillId="2" borderId="6" xfId="0" applyNumberFormat="1" applyFont="1" applyFill="1" applyBorder="1" applyAlignment="1">
      <alignment horizontal="center"/>
    </xf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2" xfId="0" applyFont="1" applyBorder="1" applyAlignment="1"/>
    <xf numFmtId="0" fontId="3" fillId="2" borderId="4" xfId="0" applyFont="1" applyFill="1" applyBorder="1" applyAlignment="1"/>
    <xf numFmtId="0" fontId="4" fillId="4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</cellXfs>
  <cellStyles count="3">
    <cellStyle name="Normale" xfId="0" builtinId="0"/>
    <cellStyle name="Normale 2" xfId="1" xr:uid="{00000000-0005-0000-0000-000003000000}"/>
    <cellStyle name="Normale 3" xfId="2" xr:uid="{D7D1AB8B-76A8-4D96-A093-35DE497ABBF5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numFmt numFmtId="13" formatCode="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E0A839-F8CF-4E30-840B-F2FDB2378BB4}" name="tab_aliquote" displayName="tab_aliquote" ref="A1:C4" totalsRowShown="0">
  <autoFilter ref="A1:C4" xr:uid="{CBE0A839-F8CF-4E30-840B-F2FDB2378BB4}"/>
  <tableColumns count="3">
    <tableColumn id="1" xr3:uid="{ACC7048C-0017-4683-A649-81E91A8449E5}" name="Aliquote"/>
    <tableColumn id="2" xr3:uid="{6A6EA121-2E9C-423C-B6EE-D5DDB78F2770}" name="RI" dataDxfId="3"/>
    <tableColumn id="3" xr3:uid="{43F01CF7-860E-44C3-8F93-32410D272E48}" name="S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195B6-9B88-7A4A-A114-6DE735E09774}">
  <dimension ref="A1:P80"/>
  <sheetViews>
    <sheetView tabSelected="1" zoomScale="93" zoomScaleNormal="100" workbookViewId="0">
      <selection activeCell="A56" sqref="A56"/>
    </sheetView>
  </sheetViews>
  <sheetFormatPr baseColWidth="10" defaultColWidth="10.83203125" defaultRowHeight="14" x14ac:dyDescent="0.15"/>
  <cols>
    <col min="1" max="1" width="35.83203125" style="1" customWidth="1"/>
    <col min="2" max="2" width="7.5" style="1" bestFit="1" customWidth="1"/>
    <col min="3" max="3" width="6.83203125" style="1" bestFit="1" customWidth="1"/>
    <col min="4" max="4" width="17.83203125" style="35" customWidth="1"/>
    <col min="5" max="5" width="9" style="1" customWidth="1"/>
    <col min="6" max="13" width="11.1640625" style="1" customWidth="1"/>
    <col min="14" max="14" width="11.33203125" style="1" bestFit="1" customWidth="1"/>
    <col min="15" max="16384" width="10.83203125" style="1"/>
  </cols>
  <sheetData>
    <row r="1" spans="1:13" x14ac:dyDescent="0.15">
      <c r="A1" s="1" t="s">
        <v>37</v>
      </c>
    </row>
    <row r="3" spans="1:13" x14ac:dyDescent="0.15">
      <c r="A3" s="1" t="s">
        <v>8</v>
      </c>
    </row>
    <row r="4" spans="1:13" x14ac:dyDescent="0.15">
      <c r="A4" s="1" t="s">
        <v>9</v>
      </c>
    </row>
    <row r="6" spans="1:13" x14ac:dyDescent="0.15">
      <c r="A6" s="1" t="s">
        <v>4</v>
      </c>
    </row>
    <row r="7" spans="1:13" ht="45" x14ac:dyDescent="0.15">
      <c r="A7" s="29" t="s">
        <v>1</v>
      </c>
      <c r="B7" s="30" t="s">
        <v>2</v>
      </c>
      <c r="C7" s="30" t="s">
        <v>3</v>
      </c>
      <c r="D7" s="36" t="s">
        <v>22</v>
      </c>
      <c r="E7" s="30" t="s">
        <v>7</v>
      </c>
      <c r="F7" s="30" t="s">
        <v>11</v>
      </c>
      <c r="G7" s="30" t="s">
        <v>14</v>
      </c>
      <c r="H7" s="30" t="s">
        <v>42</v>
      </c>
      <c r="I7" s="30" t="s">
        <v>44</v>
      </c>
      <c r="J7" s="30" t="s">
        <v>43</v>
      </c>
      <c r="K7" s="30" t="s">
        <v>12</v>
      </c>
      <c r="L7" s="30" t="s">
        <v>13</v>
      </c>
      <c r="M7" s="30" t="s">
        <v>21</v>
      </c>
    </row>
    <row r="8" spans="1:13" ht="30" x14ac:dyDescent="0.15">
      <c r="A8" s="7" t="s">
        <v>23</v>
      </c>
      <c r="B8" s="8">
        <v>1</v>
      </c>
      <c r="C8" s="8">
        <v>4</v>
      </c>
      <c r="D8" s="27" t="s">
        <v>6</v>
      </c>
      <c r="E8" s="9">
        <f t="shared" ref="E8:F15" si="0">E27+E42+E57+E72</f>
        <v>5</v>
      </c>
      <c r="F8" s="10">
        <f t="shared" si="0"/>
        <v>55000</v>
      </c>
      <c r="G8" s="10">
        <f t="shared" ref="G8:J8" si="1">G27+G42+G57+G72</f>
        <v>0</v>
      </c>
      <c r="H8" s="10">
        <f t="shared" si="1"/>
        <v>20000</v>
      </c>
      <c r="I8" s="10">
        <f t="shared" si="1"/>
        <v>10000</v>
      </c>
      <c r="J8" s="10">
        <f t="shared" si="1"/>
        <v>0</v>
      </c>
      <c r="K8" s="10">
        <f>K27+K42+K57+K72</f>
        <v>0</v>
      </c>
      <c r="L8" s="10">
        <f>L27+L42+L57+L72</f>
        <v>11000</v>
      </c>
      <c r="M8" s="10">
        <f t="shared" ref="M8:M15" si="2">M27+M42+M57+M72</f>
        <v>96000</v>
      </c>
    </row>
    <row r="9" spans="1:13" ht="30" x14ac:dyDescent="0.15">
      <c r="A9" s="7" t="s">
        <v>24</v>
      </c>
      <c r="B9" s="8">
        <v>4</v>
      </c>
      <c r="C9" s="8">
        <v>10</v>
      </c>
      <c r="D9" s="27" t="s">
        <v>6</v>
      </c>
      <c r="E9" s="9">
        <f t="shared" si="0"/>
        <v>5</v>
      </c>
      <c r="F9" s="10">
        <f t="shared" si="0"/>
        <v>90000</v>
      </c>
      <c r="G9" s="10">
        <f t="shared" ref="G9:J9" si="3">G28+G43+G58+G73</f>
        <v>0</v>
      </c>
      <c r="H9" s="10">
        <f t="shared" si="3"/>
        <v>50000</v>
      </c>
      <c r="I9" s="10">
        <f t="shared" si="3"/>
        <v>4000</v>
      </c>
      <c r="J9" s="10">
        <f t="shared" si="3"/>
        <v>0</v>
      </c>
      <c r="K9" s="10">
        <f t="shared" ref="K9:K15" si="4">K28+K43+K58+K73</f>
        <v>0</v>
      </c>
      <c r="L9" s="10">
        <f t="shared" ref="L9" si="5">L28+L43+L58+L73</f>
        <v>18000</v>
      </c>
      <c r="M9" s="10">
        <f t="shared" si="2"/>
        <v>162000</v>
      </c>
    </row>
    <row r="10" spans="1:13" ht="30" x14ac:dyDescent="0.15">
      <c r="A10" s="7" t="s">
        <v>25</v>
      </c>
      <c r="B10" s="8">
        <v>8</v>
      </c>
      <c r="C10" s="8">
        <v>15</v>
      </c>
      <c r="D10" s="27" t="s">
        <v>46</v>
      </c>
      <c r="E10" s="9">
        <f t="shared" si="0"/>
        <v>6</v>
      </c>
      <c r="F10" s="10">
        <f t="shared" si="0"/>
        <v>110000</v>
      </c>
      <c r="G10" s="10">
        <f t="shared" ref="G10:J10" si="6">G29+G44+G59+G74</f>
        <v>10000</v>
      </c>
      <c r="H10" s="10">
        <f t="shared" si="6"/>
        <v>10000</v>
      </c>
      <c r="I10" s="10">
        <f t="shared" si="6"/>
        <v>36000</v>
      </c>
      <c r="J10" s="10">
        <f t="shared" si="6"/>
        <v>0</v>
      </c>
      <c r="K10" s="10">
        <f t="shared" si="4"/>
        <v>0</v>
      </c>
      <c r="L10" s="10">
        <f t="shared" ref="L10" si="7">L29+L44+L59+L74</f>
        <v>22000</v>
      </c>
      <c r="M10" s="10">
        <f t="shared" si="2"/>
        <v>188000</v>
      </c>
    </row>
    <row r="11" spans="1:13" ht="15" x14ac:dyDescent="0.15">
      <c r="A11" s="7" t="s">
        <v>26</v>
      </c>
      <c r="B11" s="8">
        <v>15</v>
      </c>
      <c r="C11" s="8">
        <v>18</v>
      </c>
      <c r="D11" s="27" t="s">
        <v>46</v>
      </c>
      <c r="E11" s="9">
        <f t="shared" si="0"/>
        <v>4</v>
      </c>
      <c r="F11" s="10">
        <f t="shared" si="0"/>
        <v>60000</v>
      </c>
      <c r="G11" s="10">
        <f t="shared" ref="G11:J11" si="8">G30+G45+G60+G75</f>
        <v>0</v>
      </c>
      <c r="H11" s="10">
        <f t="shared" si="8"/>
        <v>0</v>
      </c>
      <c r="I11" s="10">
        <f t="shared" si="8"/>
        <v>12000</v>
      </c>
      <c r="J11" s="10">
        <f t="shared" si="8"/>
        <v>0</v>
      </c>
      <c r="K11" s="10">
        <f t="shared" si="4"/>
        <v>0</v>
      </c>
      <c r="L11" s="10">
        <f t="shared" ref="L11" si="9">L30+L45+L60+L75</f>
        <v>12000</v>
      </c>
      <c r="M11" s="10">
        <f t="shared" si="2"/>
        <v>84000</v>
      </c>
    </row>
    <row r="12" spans="1:13" ht="15" x14ac:dyDescent="0.15">
      <c r="A12" s="7" t="s">
        <v>27</v>
      </c>
      <c r="B12" s="8">
        <v>1</v>
      </c>
      <c r="C12" s="8">
        <v>18</v>
      </c>
      <c r="D12" s="27" t="s">
        <v>46</v>
      </c>
      <c r="E12" s="9">
        <f t="shared" si="0"/>
        <v>4</v>
      </c>
      <c r="F12" s="10">
        <f t="shared" si="0"/>
        <v>25000</v>
      </c>
      <c r="G12" s="10">
        <f t="shared" ref="G12:J12" si="10">G31+G46+G61+G76</f>
        <v>0</v>
      </c>
      <c r="H12" s="10">
        <f t="shared" si="10"/>
        <v>0</v>
      </c>
      <c r="I12" s="10">
        <f t="shared" si="10"/>
        <v>10000</v>
      </c>
      <c r="J12" s="10">
        <f t="shared" si="10"/>
        <v>0</v>
      </c>
      <c r="K12" s="10">
        <f t="shared" si="4"/>
        <v>0</v>
      </c>
      <c r="L12" s="10">
        <f t="shared" ref="L12" si="11">L31+L46+L61+L76</f>
        <v>5000</v>
      </c>
      <c r="M12" s="10">
        <f t="shared" si="2"/>
        <v>40000</v>
      </c>
    </row>
    <row r="13" spans="1:13" ht="15" x14ac:dyDescent="0.15">
      <c r="A13" s="7" t="s">
        <v>39</v>
      </c>
      <c r="B13" s="8"/>
      <c r="C13" s="8"/>
      <c r="D13" s="27"/>
      <c r="E13" s="9">
        <f t="shared" si="0"/>
        <v>0</v>
      </c>
      <c r="F13" s="10">
        <f t="shared" si="0"/>
        <v>0</v>
      </c>
      <c r="G13" s="10">
        <f t="shared" ref="G13:J13" si="12">G32+G47+G62+G77</f>
        <v>0</v>
      </c>
      <c r="H13" s="10">
        <f t="shared" si="12"/>
        <v>0</v>
      </c>
      <c r="I13" s="10">
        <f t="shared" si="12"/>
        <v>0</v>
      </c>
      <c r="J13" s="10">
        <f t="shared" si="12"/>
        <v>0</v>
      </c>
      <c r="K13" s="10">
        <f t="shared" si="4"/>
        <v>0</v>
      </c>
      <c r="L13" s="10">
        <f t="shared" ref="L13" si="13">L32+L47+L62+L77</f>
        <v>0</v>
      </c>
      <c r="M13" s="10">
        <f t="shared" si="2"/>
        <v>0</v>
      </c>
    </row>
    <row r="14" spans="1:13" ht="15" x14ac:dyDescent="0.15">
      <c r="A14" s="7" t="s">
        <v>40</v>
      </c>
      <c r="B14" s="8"/>
      <c r="C14" s="8"/>
      <c r="D14" s="27"/>
      <c r="E14" s="9">
        <f t="shared" si="0"/>
        <v>0</v>
      </c>
      <c r="F14" s="10">
        <f t="shared" si="0"/>
        <v>0</v>
      </c>
      <c r="G14" s="10">
        <f t="shared" ref="G14:J14" si="14">G33+G48+G63+G78</f>
        <v>0</v>
      </c>
      <c r="H14" s="10">
        <f t="shared" si="14"/>
        <v>0</v>
      </c>
      <c r="I14" s="10">
        <f t="shared" si="14"/>
        <v>0</v>
      </c>
      <c r="J14" s="10">
        <f t="shared" si="14"/>
        <v>0</v>
      </c>
      <c r="K14" s="10">
        <f t="shared" si="4"/>
        <v>0</v>
      </c>
      <c r="L14" s="10">
        <f t="shared" ref="L14" si="15">L33+L48+L63+L78</f>
        <v>0</v>
      </c>
      <c r="M14" s="10">
        <f t="shared" si="2"/>
        <v>0</v>
      </c>
    </row>
    <row r="15" spans="1:13" ht="16" thickBot="1" x14ac:dyDescent="0.2">
      <c r="A15" s="11" t="s">
        <v>41</v>
      </c>
      <c r="B15" s="12"/>
      <c r="C15" s="12"/>
      <c r="D15" s="28"/>
      <c r="E15" s="13">
        <f t="shared" si="0"/>
        <v>0</v>
      </c>
      <c r="F15" s="14">
        <f t="shared" si="0"/>
        <v>0</v>
      </c>
      <c r="G15" s="14">
        <f t="shared" ref="G15:J15" si="16">G34+G49+G64+G79</f>
        <v>0</v>
      </c>
      <c r="H15" s="14">
        <f t="shared" si="16"/>
        <v>0</v>
      </c>
      <c r="I15" s="14">
        <f t="shared" si="16"/>
        <v>0</v>
      </c>
      <c r="J15" s="14">
        <f t="shared" si="16"/>
        <v>0</v>
      </c>
      <c r="K15" s="14">
        <f t="shared" si="4"/>
        <v>0</v>
      </c>
      <c r="L15" s="14">
        <f t="shared" ref="L15" si="17">L34+L49+L64+L79</f>
        <v>0</v>
      </c>
      <c r="M15" s="14">
        <f t="shared" si="2"/>
        <v>0</v>
      </c>
    </row>
    <row r="16" spans="1:13" ht="16" thickTop="1" x14ac:dyDescent="0.15">
      <c r="A16" s="15" t="s">
        <v>0</v>
      </c>
      <c r="B16" s="16"/>
      <c r="C16" s="16"/>
      <c r="D16" s="37"/>
      <c r="E16" s="16">
        <f>SUM(E8:E15)</f>
        <v>24</v>
      </c>
      <c r="F16" s="17">
        <f>SUM(F8:F15)</f>
        <v>340000</v>
      </c>
      <c r="G16" s="17">
        <f t="shared" ref="G16:J16" si="18">SUM(G8:G15)</f>
        <v>10000</v>
      </c>
      <c r="H16" s="17">
        <f t="shared" si="18"/>
        <v>80000</v>
      </c>
      <c r="I16" s="17">
        <f t="shared" si="18"/>
        <v>72000</v>
      </c>
      <c r="J16" s="17">
        <f t="shared" si="18"/>
        <v>0</v>
      </c>
      <c r="K16" s="17">
        <f>SUM(K8:K15)</f>
        <v>0</v>
      </c>
      <c r="L16" s="17">
        <f>SUM(L8:L15)</f>
        <v>68000</v>
      </c>
      <c r="M16" s="17">
        <f>SUM(M8:M15)</f>
        <v>570000</v>
      </c>
    </row>
    <row r="17" spans="1:16" ht="15" x14ac:dyDescent="0.15">
      <c r="A17" s="15" t="s">
        <v>36</v>
      </c>
      <c r="B17" s="16"/>
      <c r="C17" s="16"/>
      <c r="D17" s="37"/>
      <c r="E17" s="16"/>
      <c r="F17" s="17"/>
      <c r="G17" s="17"/>
      <c r="H17" s="17"/>
      <c r="I17" s="17"/>
      <c r="J17" s="17"/>
      <c r="K17" s="17"/>
      <c r="L17" s="17"/>
      <c r="M17" s="17">
        <f>SUM(N35,N50,N65,N80)</f>
        <v>252600</v>
      </c>
    </row>
    <row r="18" spans="1:16" ht="15" x14ac:dyDescent="0.15">
      <c r="A18" s="7" t="s">
        <v>19</v>
      </c>
      <c r="B18" s="2"/>
      <c r="C18" s="2"/>
      <c r="D18" s="38"/>
      <c r="E18" s="2"/>
      <c r="F18" s="3"/>
      <c r="G18" s="3"/>
      <c r="H18" s="3"/>
      <c r="I18" s="3"/>
      <c r="J18" s="3"/>
      <c r="K18" s="3"/>
      <c r="L18" s="3"/>
      <c r="M18" s="3">
        <v>350000</v>
      </c>
    </row>
    <row r="19" spans="1:16" ht="15" x14ac:dyDescent="0.15">
      <c r="A19" s="15" t="s">
        <v>20</v>
      </c>
      <c r="B19" s="16"/>
      <c r="C19" s="16"/>
      <c r="D19" s="37"/>
      <c r="E19" s="16"/>
      <c r="F19" s="17"/>
      <c r="G19" s="17"/>
      <c r="H19" s="17"/>
      <c r="I19" s="17"/>
      <c r="J19" s="17"/>
      <c r="K19" s="17"/>
      <c r="L19" s="17"/>
      <c r="M19" s="17">
        <f>M16-M18</f>
        <v>220000</v>
      </c>
    </row>
    <row r="20" spans="1:16" x14ac:dyDescent="0.15">
      <c r="D20" s="39"/>
      <c r="E20" s="32"/>
      <c r="F20" s="33" t="s">
        <v>38</v>
      </c>
      <c r="G20" s="34">
        <f>M18/(M16-M17)-1</f>
        <v>0.10270951480781343</v>
      </c>
      <c r="H20" s="31"/>
      <c r="I20" s="32"/>
      <c r="J20" s="33" t="s">
        <v>45</v>
      </c>
      <c r="K20" s="34">
        <f>(I16+H16)/M19</f>
        <v>0.69090909090909092</v>
      </c>
      <c r="O20" s="24"/>
      <c r="P20" s="24"/>
    </row>
    <row r="21" spans="1:16" x14ac:dyDescent="0.15">
      <c r="L21" s="23"/>
      <c r="N21" s="25"/>
      <c r="O21" s="26"/>
    </row>
    <row r="22" spans="1:16" x14ac:dyDescent="0.15">
      <c r="L22" s="23"/>
      <c r="N22" s="25"/>
    </row>
    <row r="23" spans="1:16" x14ac:dyDescent="0.15">
      <c r="A23" s="1" t="s">
        <v>15</v>
      </c>
    </row>
    <row r="24" spans="1:16" x14ac:dyDescent="0.15">
      <c r="A24" s="1" t="s">
        <v>10</v>
      </c>
      <c r="B24" s="4"/>
    </row>
    <row r="25" spans="1:16" x14ac:dyDescent="0.15">
      <c r="A25" s="1" t="s">
        <v>28</v>
      </c>
      <c r="B25" s="4" t="s">
        <v>34</v>
      </c>
    </row>
    <row r="26" spans="1:16" ht="45" x14ac:dyDescent="0.15">
      <c r="A26" s="5" t="s">
        <v>1</v>
      </c>
      <c r="B26" s="6" t="s">
        <v>2</v>
      </c>
      <c r="C26" s="6" t="s">
        <v>3</v>
      </c>
      <c r="D26" s="40" t="s">
        <v>22</v>
      </c>
      <c r="E26" s="6" t="s">
        <v>7</v>
      </c>
      <c r="F26" s="6" t="s">
        <v>11</v>
      </c>
      <c r="G26" s="6" t="s">
        <v>14</v>
      </c>
      <c r="H26" s="6" t="s">
        <v>42</v>
      </c>
      <c r="I26" s="6" t="s">
        <v>44</v>
      </c>
      <c r="J26" s="6" t="s">
        <v>43</v>
      </c>
      <c r="K26" s="6" t="s">
        <v>12</v>
      </c>
      <c r="L26" s="6" t="s">
        <v>13</v>
      </c>
      <c r="M26" s="6" t="s">
        <v>21</v>
      </c>
      <c r="N26" s="6" t="s">
        <v>35</v>
      </c>
    </row>
    <row r="27" spans="1:16" x14ac:dyDescent="0.15">
      <c r="A27" s="18" t="str">
        <f t="shared" ref="A27:D34" si="19">IF(ISBLANK(A8),"",A8)</f>
        <v>WP1 - Analisi definizione specifiche e disegno sistema</v>
      </c>
      <c r="B27" s="9">
        <f t="shared" si="19"/>
        <v>1</v>
      </c>
      <c r="C27" s="9">
        <f t="shared" si="19"/>
        <v>4</v>
      </c>
      <c r="D27" s="41" t="str">
        <f t="shared" si="19"/>
        <v>Ricerca Industriale</v>
      </c>
      <c r="E27" s="8">
        <v>3</v>
      </c>
      <c r="F27" s="19">
        <v>30000</v>
      </c>
      <c r="G27" s="19"/>
      <c r="H27" s="19">
        <v>20000</v>
      </c>
      <c r="I27" s="19">
        <v>10000</v>
      </c>
      <c r="J27" s="19"/>
      <c r="K27" s="19"/>
      <c r="L27" s="19">
        <f>F27*0.2</f>
        <v>6000</v>
      </c>
      <c r="M27" s="10">
        <f t="shared" ref="M27:M34" si="20">SUM(F27:L27)</f>
        <v>66000</v>
      </c>
      <c r="N27" s="10">
        <f>IFERROR(M27*(VLOOKUP($B$25,tab_aliquote[],IF(D27="Ricerca Industriale",2,3),FALSE)),"0")</f>
        <v>33000</v>
      </c>
    </row>
    <row r="28" spans="1:16" x14ac:dyDescent="0.15">
      <c r="A28" s="18" t="str">
        <f t="shared" si="19"/>
        <v>WP2 - Progettazione datalake e algoritmi di calcolo AI</v>
      </c>
      <c r="B28" s="9">
        <f t="shared" si="19"/>
        <v>4</v>
      </c>
      <c r="C28" s="9">
        <f t="shared" si="19"/>
        <v>10</v>
      </c>
      <c r="D28" s="41" t="str">
        <f t="shared" si="19"/>
        <v>Ricerca Industriale</v>
      </c>
      <c r="E28" s="8">
        <v>3</v>
      </c>
      <c r="F28" s="19">
        <v>40000</v>
      </c>
      <c r="G28" s="19"/>
      <c r="H28" s="19">
        <v>50000</v>
      </c>
      <c r="I28" s="19">
        <v>4000</v>
      </c>
      <c r="J28" s="19"/>
      <c r="K28" s="19"/>
      <c r="L28" s="19">
        <f>F28*0.2</f>
        <v>8000</v>
      </c>
      <c r="M28" s="10">
        <f t="shared" si="20"/>
        <v>102000</v>
      </c>
      <c r="N28" s="10">
        <f>IFERROR(M28*(VLOOKUP($B$25,tab_aliquote[],IF(D28="Ricerca Industriale",2,3),FALSE)),"0")</f>
        <v>51000</v>
      </c>
    </row>
    <row r="29" spans="1:16" x14ac:dyDescent="0.15">
      <c r="A29" s="18" t="str">
        <f t="shared" si="19"/>
        <v>WP3 - Sviluppo ed implementazione nuovo sistema</v>
      </c>
      <c r="B29" s="9">
        <f t="shared" si="19"/>
        <v>8</v>
      </c>
      <c r="C29" s="9">
        <f t="shared" si="19"/>
        <v>15</v>
      </c>
      <c r="D29" s="41" t="str">
        <f t="shared" si="19"/>
        <v>Sviluppo Sperimentale</v>
      </c>
      <c r="E29" s="8">
        <v>3</v>
      </c>
      <c r="F29" s="19">
        <v>50000</v>
      </c>
      <c r="G29" s="19">
        <v>10000</v>
      </c>
      <c r="H29" s="19">
        <v>10000</v>
      </c>
      <c r="I29" s="19">
        <f>30000+6000</f>
        <v>36000</v>
      </c>
      <c r="J29" s="19"/>
      <c r="K29" s="19"/>
      <c r="L29" s="19">
        <f>F29*0.2</f>
        <v>10000</v>
      </c>
      <c r="M29" s="10">
        <f t="shared" si="20"/>
        <v>116000</v>
      </c>
      <c r="N29" s="10">
        <f>IFERROR(M29*(VLOOKUP($B$25,tab_aliquote[],IF(D29="Ricerca Industriale",2,3),FALSE)),"0")</f>
        <v>29000</v>
      </c>
    </row>
    <row r="30" spans="1:16" x14ac:dyDescent="0.15">
      <c r="A30" s="18" t="str">
        <f t="shared" si="19"/>
        <v>WP4 - Testing e ottimizzazione</v>
      </c>
      <c r="B30" s="9">
        <f t="shared" si="19"/>
        <v>15</v>
      </c>
      <c r="C30" s="9">
        <f t="shared" si="19"/>
        <v>18</v>
      </c>
      <c r="D30" s="41" t="str">
        <f t="shared" si="19"/>
        <v>Sviluppo Sperimentale</v>
      </c>
      <c r="E30" s="8">
        <v>2</v>
      </c>
      <c r="F30" s="19">
        <v>20000</v>
      </c>
      <c r="G30" s="19"/>
      <c r="H30" s="19"/>
      <c r="I30" s="19">
        <f>10000+2000</f>
        <v>12000</v>
      </c>
      <c r="J30" s="19"/>
      <c r="K30" s="19"/>
      <c r="L30" s="19">
        <f>F30*0.2</f>
        <v>4000</v>
      </c>
      <c r="M30" s="10">
        <f t="shared" si="20"/>
        <v>36000</v>
      </c>
      <c r="N30" s="10">
        <f>IFERROR(M30*(VLOOKUP($B$25,tab_aliquote[],IF(D30="Ricerca Industriale",2,3),FALSE)),"0")</f>
        <v>9000</v>
      </c>
    </row>
    <row r="31" spans="1:16" x14ac:dyDescent="0.15">
      <c r="A31" s="18" t="str">
        <f t="shared" si="19"/>
        <v>WP5 - Disseminazione</v>
      </c>
      <c r="B31" s="9">
        <f t="shared" si="19"/>
        <v>1</v>
      </c>
      <c r="C31" s="9">
        <f t="shared" si="19"/>
        <v>18</v>
      </c>
      <c r="D31" s="41" t="str">
        <f t="shared" si="19"/>
        <v>Sviluppo Sperimentale</v>
      </c>
      <c r="E31" s="8">
        <v>2</v>
      </c>
      <c r="F31" s="19">
        <v>10000</v>
      </c>
      <c r="G31" s="19"/>
      <c r="H31" s="19"/>
      <c r="I31" s="19">
        <v>10000</v>
      </c>
      <c r="J31" s="19"/>
      <c r="K31" s="19"/>
      <c r="L31" s="19">
        <f>F31*0.2</f>
        <v>2000</v>
      </c>
      <c r="M31" s="10">
        <f t="shared" si="20"/>
        <v>22000</v>
      </c>
      <c r="N31" s="10">
        <f>IFERROR(M31*(VLOOKUP($B$25,tab_aliquote[],IF(D31="Ricerca Industriale",2,3),FALSE)),"0")</f>
        <v>5500</v>
      </c>
    </row>
    <row r="32" spans="1:16" ht="15" x14ac:dyDescent="0.15">
      <c r="A32" s="18" t="str">
        <f t="shared" si="19"/>
        <v xml:space="preserve">WP6 - </v>
      </c>
      <c r="B32" s="9" t="str">
        <f t="shared" si="19"/>
        <v/>
      </c>
      <c r="C32" s="9" t="str">
        <f t="shared" si="19"/>
        <v/>
      </c>
      <c r="D32" s="41" t="str">
        <f t="shared" si="19"/>
        <v/>
      </c>
      <c r="E32" s="8"/>
      <c r="F32" s="19"/>
      <c r="G32" s="19"/>
      <c r="H32" s="19"/>
      <c r="I32" s="19"/>
      <c r="J32" s="19"/>
      <c r="K32" s="19"/>
      <c r="L32" s="19"/>
      <c r="M32" s="10">
        <f t="shared" si="20"/>
        <v>0</v>
      </c>
      <c r="N32" s="10">
        <f>IFERROR(M32*(VLOOKUP($B$25,tab_aliquote[],IF(D32="Ricerca Industriale",2,3),FALSE)),"0")</f>
        <v>0</v>
      </c>
    </row>
    <row r="33" spans="1:14" ht="15" x14ac:dyDescent="0.15">
      <c r="A33" s="18" t="str">
        <f t="shared" si="19"/>
        <v xml:space="preserve">WP7 - </v>
      </c>
      <c r="B33" s="9" t="str">
        <f t="shared" si="19"/>
        <v/>
      </c>
      <c r="C33" s="9" t="str">
        <f t="shared" si="19"/>
        <v/>
      </c>
      <c r="D33" s="41" t="str">
        <f t="shared" si="19"/>
        <v/>
      </c>
      <c r="E33" s="8"/>
      <c r="F33" s="19"/>
      <c r="G33" s="19"/>
      <c r="H33" s="19"/>
      <c r="I33" s="19"/>
      <c r="J33" s="19"/>
      <c r="K33" s="19"/>
      <c r="L33" s="19"/>
      <c r="M33" s="10">
        <f t="shared" si="20"/>
        <v>0</v>
      </c>
      <c r="N33" s="10">
        <f>IFERROR(M33*(VLOOKUP($B$25,tab_aliquote[],IF(D33="Ricerca Industriale",2,3),FALSE)),"0")</f>
        <v>0</v>
      </c>
    </row>
    <row r="34" spans="1:14" ht="16" thickBot="1" x14ac:dyDescent="0.2">
      <c r="A34" s="20" t="str">
        <f t="shared" si="19"/>
        <v xml:space="preserve">WP8 - </v>
      </c>
      <c r="B34" s="13" t="str">
        <f t="shared" si="19"/>
        <v/>
      </c>
      <c r="C34" s="13" t="str">
        <f t="shared" si="19"/>
        <v/>
      </c>
      <c r="D34" s="42" t="str">
        <f t="shared" si="19"/>
        <v/>
      </c>
      <c r="E34" s="12"/>
      <c r="F34" s="21"/>
      <c r="G34" s="21"/>
      <c r="H34" s="21"/>
      <c r="I34" s="21"/>
      <c r="J34" s="21"/>
      <c r="K34" s="21"/>
      <c r="L34" s="21"/>
      <c r="M34" s="14">
        <f t="shared" si="20"/>
        <v>0</v>
      </c>
      <c r="N34" s="10">
        <f>IFERROR(M34*(VLOOKUP($B$25,tab_aliquote[],IF(D34="Ricerca Industriale",2,3),FALSE)),"0")</f>
        <v>0</v>
      </c>
    </row>
    <row r="35" spans="1:14" ht="16" thickTop="1" x14ac:dyDescent="0.15">
      <c r="A35" s="15" t="s">
        <v>0</v>
      </c>
      <c r="B35" s="16"/>
      <c r="C35" s="16"/>
      <c r="D35" s="37"/>
      <c r="E35" s="16">
        <f>SUM(E27:E34)</f>
        <v>13</v>
      </c>
      <c r="F35" s="17">
        <f t="shared" ref="F35:J35" si="21">SUM(F27:F34)</f>
        <v>150000</v>
      </c>
      <c r="G35" s="17">
        <f t="shared" si="21"/>
        <v>10000</v>
      </c>
      <c r="H35" s="17">
        <f t="shared" si="21"/>
        <v>80000</v>
      </c>
      <c r="I35" s="17">
        <f t="shared" si="21"/>
        <v>72000</v>
      </c>
      <c r="J35" s="17">
        <f t="shared" si="21"/>
        <v>0</v>
      </c>
      <c r="K35" s="17">
        <f>SUM(K27:K34)</f>
        <v>0</v>
      </c>
      <c r="L35" s="17">
        <f>SUM(L27:L34)</f>
        <v>30000</v>
      </c>
      <c r="M35" s="17">
        <f>SUM(M27:M34)</f>
        <v>342000</v>
      </c>
      <c r="N35" s="17">
        <f>SUM(N27:N34)</f>
        <v>127500</v>
      </c>
    </row>
    <row r="38" spans="1:14" x14ac:dyDescent="0.15">
      <c r="A38" s="1" t="s">
        <v>16</v>
      </c>
    </row>
    <row r="39" spans="1:14" x14ac:dyDescent="0.15">
      <c r="A39" s="1" t="s">
        <v>10</v>
      </c>
      <c r="B39" s="4"/>
    </row>
    <row r="40" spans="1:14" x14ac:dyDescent="0.15">
      <c r="A40" s="1" t="s">
        <v>28</v>
      </c>
      <c r="B40" s="4" t="s">
        <v>32</v>
      </c>
    </row>
    <row r="41" spans="1:14" ht="45" x14ac:dyDescent="0.15">
      <c r="A41" s="5" t="s">
        <v>1</v>
      </c>
      <c r="B41" s="6" t="s">
        <v>2</v>
      </c>
      <c r="C41" s="6" t="s">
        <v>3</v>
      </c>
      <c r="D41" s="40" t="s">
        <v>22</v>
      </c>
      <c r="E41" s="6" t="s">
        <v>7</v>
      </c>
      <c r="F41" s="6" t="s">
        <v>11</v>
      </c>
      <c r="G41" s="6" t="s">
        <v>14</v>
      </c>
      <c r="H41" s="6" t="s">
        <v>42</v>
      </c>
      <c r="I41" s="6" t="s">
        <v>44</v>
      </c>
      <c r="J41" s="6" t="s">
        <v>43</v>
      </c>
      <c r="K41" s="6" t="s">
        <v>12</v>
      </c>
      <c r="L41" s="6" t="s">
        <v>13</v>
      </c>
      <c r="M41" s="6" t="s">
        <v>21</v>
      </c>
      <c r="N41" s="6" t="s">
        <v>35</v>
      </c>
    </row>
    <row r="42" spans="1:14" x14ac:dyDescent="0.15">
      <c r="A42" s="18" t="str">
        <f t="shared" ref="A42:D49" si="22">A27</f>
        <v>WP1 - Analisi definizione specifiche e disegno sistema</v>
      </c>
      <c r="B42" s="9">
        <f t="shared" si="22"/>
        <v>1</v>
      </c>
      <c r="C42" s="9">
        <f t="shared" si="22"/>
        <v>4</v>
      </c>
      <c r="D42" s="41" t="str">
        <f t="shared" si="22"/>
        <v>Ricerca Industriale</v>
      </c>
      <c r="E42" s="8">
        <v>2</v>
      </c>
      <c r="F42" s="19">
        <v>25000</v>
      </c>
      <c r="G42" s="19"/>
      <c r="H42" s="19"/>
      <c r="I42" s="19"/>
      <c r="J42" s="19"/>
      <c r="K42" s="19"/>
      <c r="L42" s="19">
        <f>F42*0.2</f>
        <v>5000</v>
      </c>
      <c r="M42" s="10">
        <f t="shared" ref="M42:M49" si="23">SUM(F42:L42)</f>
        <v>30000</v>
      </c>
      <c r="N42" s="10">
        <f>IFERROR(M42*(VLOOKUP($B$40,tab_aliquote[],IF(D42="Ricerca Industriale",2,3),FALSE)),"0")</f>
        <v>21000</v>
      </c>
    </row>
    <row r="43" spans="1:14" x14ac:dyDescent="0.15">
      <c r="A43" s="18" t="str">
        <f t="shared" si="22"/>
        <v>WP2 - Progettazione datalake e algoritmi di calcolo AI</v>
      </c>
      <c r="B43" s="9">
        <f t="shared" si="22"/>
        <v>4</v>
      </c>
      <c r="C43" s="9">
        <f t="shared" si="22"/>
        <v>10</v>
      </c>
      <c r="D43" s="41" t="str">
        <f t="shared" si="22"/>
        <v>Ricerca Industriale</v>
      </c>
      <c r="E43" s="8">
        <v>2</v>
      </c>
      <c r="F43" s="19">
        <v>50000</v>
      </c>
      <c r="G43" s="19"/>
      <c r="H43" s="19"/>
      <c r="I43" s="19"/>
      <c r="J43" s="19"/>
      <c r="K43" s="19"/>
      <c r="L43" s="19">
        <f>F43*0.2</f>
        <v>10000</v>
      </c>
      <c r="M43" s="10">
        <f t="shared" si="23"/>
        <v>60000</v>
      </c>
      <c r="N43" s="10">
        <f>IFERROR(M43*(VLOOKUP($B$40,tab_aliquote[],IF(D43="Ricerca Industriale",2,3),FALSE)),"0")</f>
        <v>42000</v>
      </c>
    </row>
    <row r="44" spans="1:14" x14ac:dyDescent="0.15">
      <c r="A44" s="18" t="str">
        <f t="shared" si="22"/>
        <v>WP3 - Sviluppo ed implementazione nuovo sistema</v>
      </c>
      <c r="B44" s="9">
        <f t="shared" si="22"/>
        <v>8</v>
      </c>
      <c r="C44" s="9">
        <f t="shared" si="22"/>
        <v>15</v>
      </c>
      <c r="D44" s="41" t="str">
        <f t="shared" si="22"/>
        <v>Sviluppo Sperimentale</v>
      </c>
      <c r="E44" s="8">
        <v>3</v>
      </c>
      <c r="F44" s="19">
        <v>60000</v>
      </c>
      <c r="G44" s="19"/>
      <c r="H44" s="19"/>
      <c r="I44" s="19"/>
      <c r="J44" s="19"/>
      <c r="K44" s="19"/>
      <c r="L44" s="19">
        <f>F44*0.2</f>
        <v>12000</v>
      </c>
      <c r="M44" s="10">
        <f t="shared" si="23"/>
        <v>72000</v>
      </c>
      <c r="N44" s="10">
        <f>IFERROR(M44*(VLOOKUP($B$40,tab_aliquote[],IF(D44="Ricerca Industriale",2,3),FALSE)),"0")</f>
        <v>32400</v>
      </c>
    </row>
    <row r="45" spans="1:14" x14ac:dyDescent="0.15">
      <c r="A45" s="18" t="str">
        <f t="shared" si="22"/>
        <v>WP4 - Testing e ottimizzazione</v>
      </c>
      <c r="B45" s="9">
        <f t="shared" si="22"/>
        <v>15</v>
      </c>
      <c r="C45" s="9">
        <f t="shared" si="22"/>
        <v>18</v>
      </c>
      <c r="D45" s="41" t="str">
        <f t="shared" si="22"/>
        <v>Sviluppo Sperimentale</v>
      </c>
      <c r="E45" s="8">
        <v>2</v>
      </c>
      <c r="F45" s="19">
        <v>40000</v>
      </c>
      <c r="G45" s="19"/>
      <c r="H45" s="19"/>
      <c r="I45" s="19"/>
      <c r="J45" s="19"/>
      <c r="K45" s="19"/>
      <c r="L45" s="19">
        <f>F45*0.2</f>
        <v>8000</v>
      </c>
      <c r="M45" s="10">
        <f t="shared" si="23"/>
        <v>48000</v>
      </c>
      <c r="N45" s="10">
        <f>IFERROR(M45*(VLOOKUP($B$40,tab_aliquote[],IF(D45="Ricerca Industriale",2,3),FALSE)),"0")</f>
        <v>21600</v>
      </c>
    </row>
    <row r="46" spans="1:14" x14ac:dyDescent="0.15">
      <c r="A46" s="18" t="str">
        <f t="shared" si="22"/>
        <v>WP5 - Disseminazione</v>
      </c>
      <c r="B46" s="9">
        <f t="shared" si="22"/>
        <v>1</v>
      </c>
      <c r="C46" s="9">
        <f t="shared" si="22"/>
        <v>18</v>
      </c>
      <c r="D46" s="41" t="str">
        <f t="shared" si="22"/>
        <v>Sviluppo Sperimentale</v>
      </c>
      <c r="E46" s="8">
        <v>2</v>
      </c>
      <c r="F46" s="19">
        <v>15000</v>
      </c>
      <c r="G46" s="19"/>
      <c r="H46" s="19"/>
      <c r="I46" s="19"/>
      <c r="J46" s="19"/>
      <c r="K46" s="19"/>
      <c r="L46" s="19">
        <f>F46*0.2</f>
        <v>3000</v>
      </c>
      <c r="M46" s="10">
        <f t="shared" si="23"/>
        <v>18000</v>
      </c>
      <c r="N46" s="10">
        <f>IFERROR(M46*(VLOOKUP($B$40,tab_aliquote[],IF(D46="Ricerca Industriale",2,3),FALSE)),"0")</f>
        <v>8100</v>
      </c>
    </row>
    <row r="47" spans="1:14" ht="15" x14ac:dyDescent="0.15">
      <c r="A47" s="18" t="str">
        <f t="shared" si="22"/>
        <v xml:space="preserve">WP6 - </v>
      </c>
      <c r="B47" s="9" t="str">
        <f t="shared" si="22"/>
        <v/>
      </c>
      <c r="C47" s="9" t="str">
        <f t="shared" si="22"/>
        <v/>
      </c>
      <c r="D47" s="41" t="str">
        <f t="shared" si="22"/>
        <v/>
      </c>
      <c r="E47" s="8"/>
      <c r="F47" s="19"/>
      <c r="G47" s="19"/>
      <c r="H47" s="19"/>
      <c r="I47" s="19"/>
      <c r="J47" s="19"/>
      <c r="K47" s="19"/>
      <c r="L47" s="19"/>
      <c r="M47" s="10">
        <f t="shared" si="23"/>
        <v>0</v>
      </c>
      <c r="N47" s="10">
        <f>IFERROR(M47*(VLOOKUP($B$40,tab_aliquote[],IF(D47="Ricerca Industriale",2,3),FALSE)),"0")</f>
        <v>0</v>
      </c>
    </row>
    <row r="48" spans="1:14" ht="15" x14ac:dyDescent="0.15">
      <c r="A48" s="18" t="str">
        <f t="shared" si="22"/>
        <v xml:space="preserve">WP7 - </v>
      </c>
      <c r="B48" s="9" t="str">
        <f t="shared" si="22"/>
        <v/>
      </c>
      <c r="C48" s="9" t="str">
        <f t="shared" si="22"/>
        <v/>
      </c>
      <c r="D48" s="41" t="str">
        <f t="shared" si="22"/>
        <v/>
      </c>
      <c r="E48" s="8"/>
      <c r="F48" s="19"/>
      <c r="G48" s="19"/>
      <c r="H48" s="19"/>
      <c r="I48" s="19"/>
      <c r="J48" s="19"/>
      <c r="K48" s="19"/>
      <c r="L48" s="19"/>
      <c r="M48" s="10">
        <f t="shared" si="23"/>
        <v>0</v>
      </c>
      <c r="N48" s="10">
        <f>IFERROR(M48*(VLOOKUP($B$40,tab_aliquote[],IF(D48="Ricerca Industriale",2,3),FALSE)),"0")</f>
        <v>0</v>
      </c>
    </row>
    <row r="49" spans="1:14" ht="16" thickBot="1" x14ac:dyDescent="0.2">
      <c r="A49" s="20" t="str">
        <f t="shared" si="22"/>
        <v xml:space="preserve">WP8 - </v>
      </c>
      <c r="B49" s="13" t="str">
        <f t="shared" si="22"/>
        <v/>
      </c>
      <c r="C49" s="13" t="str">
        <f t="shared" si="22"/>
        <v/>
      </c>
      <c r="D49" s="42" t="str">
        <f t="shared" si="22"/>
        <v/>
      </c>
      <c r="E49" s="12"/>
      <c r="F49" s="21"/>
      <c r="G49" s="21"/>
      <c r="H49" s="21"/>
      <c r="I49" s="21"/>
      <c r="J49" s="21"/>
      <c r="K49" s="21"/>
      <c r="L49" s="21"/>
      <c r="M49" s="14">
        <f t="shared" si="23"/>
        <v>0</v>
      </c>
      <c r="N49" s="10">
        <f>IFERROR(M49*(VLOOKUP($B$40,tab_aliquote[],IF(D49="Ricerca Industriale",2,3),FALSE)),"0")</f>
        <v>0</v>
      </c>
    </row>
    <row r="50" spans="1:14" ht="16" thickTop="1" x14ac:dyDescent="0.15">
      <c r="A50" s="15" t="s">
        <v>0</v>
      </c>
      <c r="B50" s="16"/>
      <c r="C50" s="16"/>
      <c r="D50" s="37"/>
      <c r="E50" s="16">
        <f>SUM(E42:E49)</f>
        <v>11</v>
      </c>
      <c r="F50" s="17">
        <f t="shared" ref="F50" si="24">SUM(F42:F49)</f>
        <v>190000</v>
      </c>
      <c r="G50" s="17">
        <f t="shared" ref="G50" si="25">SUM(G42:G49)</f>
        <v>0</v>
      </c>
      <c r="H50" s="17">
        <f t="shared" ref="H50" si="26">SUM(H42:H49)</f>
        <v>0</v>
      </c>
      <c r="I50" s="17">
        <f t="shared" ref="I50:J50" si="27">SUM(I42:I49)</f>
        <v>0</v>
      </c>
      <c r="J50" s="17">
        <f t="shared" si="27"/>
        <v>0</v>
      </c>
      <c r="K50" s="17">
        <f t="shared" ref="K50" si="28">SUM(K42:K49)</f>
        <v>0</v>
      </c>
      <c r="L50" s="17">
        <f>SUM(L42:L49)</f>
        <v>38000</v>
      </c>
      <c r="M50" s="17">
        <f>SUM(M42:M49)</f>
        <v>228000</v>
      </c>
      <c r="N50" s="17">
        <f>SUM(N42:N49)</f>
        <v>125100</v>
      </c>
    </row>
    <row r="53" spans="1:14" x14ac:dyDescent="0.15">
      <c r="A53" s="1" t="s">
        <v>17</v>
      </c>
    </row>
    <row r="54" spans="1:14" x14ac:dyDescent="0.15">
      <c r="A54" s="1" t="s">
        <v>10</v>
      </c>
      <c r="B54" s="4"/>
    </row>
    <row r="55" spans="1:14" x14ac:dyDescent="0.15">
      <c r="A55" s="1" t="s">
        <v>28</v>
      </c>
      <c r="B55" s="4"/>
    </row>
    <row r="56" spans="1:14" ht="45" x14ac:dyDescent="0.15">
      <c r="A56" s="5" t="s">
        <v>1</v>
      </c>
      <c r="B56" s="6" t="s">
        <v>2</v>
      </c>
      <c r="C56" s="6" t="s">
        <v>3</v>
      </c>
      <c r="D56" s="40" t="s">
        <v>5</v>
      </c>
      <c r="E56" s="6" t="s">
        <v>7</v>
      </c>
      <c r="F56" s="6" t="s">
        <v>11</v>
      </c>
      <c r="G56" s="6" t="s">
        <v>14</v>
      </c>
      <c r="H56" s="6" t="s">
        <v>42</v>
      </c>
      <c r="I56" s="6" t="s">
        <v>44</v>
      </c>
      <c r="J56" s="6" t="s">
        <v>43</v>
      </c>
      <c r="K56" s="6" t="s">
        <v>12</v>
      </c>
      <c r="L56" s="6" t="s">
        <v>13</v>
      </c>
      <c r="M56" s="6" t="s">
        <v>21</v>
      </c>
      <c r="N56" s="6" t="s">
        <v>35</v>
      </c>
    </row>
    <row r="57" spans="1:14" ht="15" x14ac:dyDescent="0.15">
      <c r="A57" s="18" t="str">
        <f>A42</f>
        <v>WP1 - Analisi definizione specifiche e disegno sistema</v>
      </c>
      <c r="B57" s="9">
        <f t="shared" ref="B57:D57" si="29">B42</f>
        <v>1</v>
      </c>
      <c r="C57" s="9">
        <f t="shared" si="29"/>
        <v>4</v>
      </c>
      <c r="D57" s="41" t="str">
        <f t="shared" si="29"/>
        <v>Ricerca Industriale</v>
      </c>
      <c r="E57" s="8"/>
      <c r="F57" s="19"/>
      <c r="G57" s="19"/>
      <c r="H57" s="19"/>
      <c r="I57" s="19"/>
      <c r="J57" s="19"/>
      <c r="K57" s="19"/>
      <c r="L57" s="19"/>
      <c r="M57" s="10">
        <f t="shared" ref="M57:M64" si="30">SUM(F57:L57)</f>
        <v>0</v>
      </c>
      <c r="N57" s="10" t="str">
        <f>IFERROR(M57*(VLOOKUP($B$55,tab_aliquote[],IF(D57="Ricerca Industriale",2,3),FALSE)),"0")</f>
        <v>0</v>
      </c>
    </row>
    <row r="58" spans="1:14" ht="15" x14ac:dyDescent="0.15">
      <c r="A58" s="18" t="str">
        <f t="shared" ref="A58:D58" si="31">A43</f>
        <v>WP2 - Progettazione datalake e algoritmi di calcolo AI</v>
      </c>
      <c r="B58" s="9">
        <f t="shared" si="31"/>
        <v>4</v>
      </c>
      <c r="C58" s="9">
        <f t="shared" si="31"/>
        <v>10</v>
      </c>
      <c r="D58" s="41" t="str">
        <f t="shared" si="31"/>
        <v>Ricerca Industriale</v>
      </c>
      <c r="E58" s="8"/>
      <c r="F58" s="19"/>
      <c r="G58" s="19"/>
      <c r="H58" s="19"/>
      <c r="I58" s="19"/>
      <c r="J58" s="19"/>
      <c r="K58" s="19"/>
      <c r="L58" s="19"/>
      <c r="M58" s="10">
        <f t="shared" si="30"/>
        <v>0</v>
      </c>
      <c r="N58" s="10" t="str">
        <f>IFERROR(M58*(VLOOKUP($B$55,tab_aliquote[],IF(D58="Ricerca Industriale",2,3),FALSE)),"0")</f>
        <v>0</v>
      </c>
    </row>
    <row r="59" spans="1:14" ht="15" x14ac:dyDescent="0.15">
      <c r="A59" s="18" t="str">
        <f t="shared" ref="A59:D59" si="32">A44</f>
        <v>WP3 - Sviluppo ed implementazione nuovo sistema</v>
      </c>
      <c r="B59" s="9">
        <f t="shared" si="32"/>
        <v>8</v>
      </c>
      <c r="C59" s="9">
        <f t="shared" si="32"/>
        <v>15</v>
      </c>
      <c r="D59" s="41" t="str">
        <f t="shared" si="32"/>
        <v>Sviluppo Sperimentale</v>
      </c>
      <c r="E59" s="8"/>
      <c r="F59" s="19"/>
      <c r="G59" s="19"/>
      <c r="H59" s="19"/>
      <c r="I59" s="19"/>
      <c r="J59" s="19"/>
      <c r="K59" s="19"/>
      <c r="L59" s="19"/>
      <c r="M59" s="10">
        <f t="shared" si="30"/>
        <v>0</v>
      </c>
      <c r="N59" s="10" t="str">
        <f>IFERROR(M59*(VLOOKUP($B$55,tab_aliquote[],IF(D59="Ricerca Industriale",2,3),FALSE)),"0")</f>
        <v>0</v>
      </c>
    </row>
    <row r="60" spans="1:14" ht="15" x14ac:dyDescent="0.15">
      <c r="A60" s="18" t="str">
        <f t="shared" ref="A60:D60" si="33">A45</f>
        <v>WP4 - Testing e ottimizzazione</v>
      </c>
      <c r="B60" s="9">
        <f t="shared" si="33"/>
        <v>15</v>
      </c>
      <c r="C60" s="9">
        <f t="shared" si="33"/>
        <v>18</v>
      </c>
      <c r="D60" s="41" t="str">
        <f t="shared" si="33"/>
        <v>Sviluppo Sperimentale</v>
      </c>
      <c r="E60" s="8"/>
      <c r="F60" s="19"/>
      <c r="G60" s="19"/>
      <c r="H60" s="19"/>
      <c r="I60" s="19"/>
      <c r="J60" s="19"/>
      <c r="K60" s="19"/>
      <c r="L60" s="19"/>
      <c r="M60" s="10">
        <f t="shared" si="30"/>
        <v>0</v>
      </c>
      <c r="N60" s="10" t="str">
        <f>IFERROR(M60*(VLOOKUP($B$55,tab_aliquote[],IF(D60="Ricerca Industriale",2,3),FALSE)),"0")</f>
        <v>0</v>
      </c>
    </row>
    <row r="61" spans="1:14" ht="15" x14ac:dyDescent="0.15">
      <c r="A61" s="18" t="str">
        <f t="shared" ref="A61:D61" si="34">A46</f>
        <v>WP5 - Disseminazione</v>
      </c>
      <c r="B61" s="9">
        <f t="shared" si="34"/>
        <v>1</v>
      </c>
      <c r="C61" s="9">
        <f t="shared" si="34"/>
        <v>18</v>
      </c>
      <c r="D61" s="41" t="str">
        <f t="shared" si="34"/>
        <v>Sviluppo Sperimentale</v>
      </c>
      <c r="E61" s="8"/>
      <c r="F61" s="19"/>
      <c r="G61" s="19"/>
      <c r="H61" s="19"/>
      <c r="I61" s="19"/>
      <c r="J61" s="19"/>
      <c r="K61" s="19"/>
      <c r="L61" s="19"/>
      <c r="M61" s="10">
        <f t="shared" si="30"/>
        <v>0</v>
      </c>
      <c r="N61" s="10" t="str">
        <f>IFERROR(M61*(VLOOKUP($B$55,tab_aliquote[],IF(D61="Ricerca Industriale",2,3),FALSE)),"0")</f>
        <v>0</v>
      </c>
    </row>
    <row r="62" spans="1:14" ht="15" x14ac:dyDescent="0.15">
      <c r="A62" s="18" t="str">
        <f t="shared" ref="A62:D62" si="35">A47</f>
        <v xml:space="preserve">WP6 - </v>
      </c>
      <c r="B62" s="9" t="str">
        <f t="shared" si="35"/>
        <v/>
      </c>
      <c r="C62" s="9" t="str">
        <f t="shared" si="35"/>
        <v/>
      </c>
      <c r="D62" s="41" t="str">
        <f t="shared" si="35"/>
        <v/>
      </c>
      <c r="E62" s="8"/>
      <c r="F62" s="19"/>
      <c r="G62" s="19"/>
      <c r="H62" s="19"/>
      <c r="I62" s="19"/>
      <c r="J62" s="19"/>
      <c r="K62" s="19"/>
      <c r="L62" s="19"/>
      <c r="M62" s="10">
        <f t="shared" si="30"/>
        <v>0</v>
      </c>
      <c r="N62" s="10" t="str">
        <f>IFERROR(M62*(VLOOKUP($B$55,tab_aliquote[],IF(D62="Ricerca Industriale",2,3),FALSE)),"0")</f>
        <v>0</v>
      </c>
    </row>
    <row r="63" spans="1:14" ht="15" x14ac:dyDescent="0.15">
      <c r="A63" s="18" t="str">
        <f t="shared" ref="A63:D63" si="36">A48</f>
        <v xml:space="preserve">WP7 - </v>
      </c>
      <c r="B63" s="9" t="str">
        <f t="shared" si="36"/>
        <v/>
      </c>
      <c r="C63" s="9" t="str">
        <f t="shared" si="36"/>
        <v/>
      </c>
      <c r="D63" s="41" t="str">
        <f t="shared" si="36"/>
        <v/>
      </c>
      <c r="E63" s="8"/>
      <c r="F63" s="19"/>
      <c r="G63" s="19"/>
      <c r="H63" s="19"/>
      <c r="I63" s="19"/>
      <c r="J63" s="19"/>
      <c r="K63" s="19"/>
      <c r="L63" s="19"/>
      <c r="M63" s="10">
        <f t="shared" si="30"/>
        <v>0</v>
      </c>
      <c r="N63" s="10" t="str">
        <f>IFERROR(M63*(VLOOKUP($B$55,tab_aliquote[],IF(D63="Ricerca Industriale",2,3),FALSE)),"0")</f>
        <v>0</v>
      </c>
    </row>
    <row r="64" spans="1:14" ht="16" thickBot="1" x14ac:dyDescent="0.2">
      <c r="A64" s="20" t="str">
        <f t="shared" ref="A64:D64" si="37">A49</f>
        <v xml:space="preserve">WP8 - </v>
      </c>
      <c r="B64" s="13" t="str">
        <f t="shared" si="37"/>
        <v/>
      </c>
      <c r="C64" s="13" t="str">
        <f t="shared" si="37"/>
        <v/>
      </c>
      <c r="D64" s="42" t="str">
        <f t="shared" si="37"/>
        <v/>
      </c>
      <c r="E64" s="12"/>
      <c r="F64" s="21"/>
      <c r="G64" s="21"/>
      <c r="H64" s="21"/>
      <c r="I64" s="21"/>
      <c r="J64" s="21"/>
      <c r="K64" s="21"/>
      <c r="L64" s="21"/>
      <c r="M64" s="14">
        <f t="shared" si="30"/>
        <v>0</v>
      </c>
      <c r="N64" s="10" t="str">
        <f>IFERROR(M64*(VLOOKUP($B$55,tab_aliquote[],IF(D64="Ricerca Industriale",2,3),FALSE)),"0")</f>
        <v>0</v>
      </c>
    </row>
    <row r="65" spans="1:14" ht="16" thickTop="1" x14ac:dyDescent="0.15">
      <c r="A65" s="15" t="s">
        <v>0</v>
      </c>
      <c r="B65" s="16"/>
      <c r="C65" s="16"/>
      <c r="D65" s="37"/>
      <c r="E65" s="16">
        <f>SUM(E57:E64)</f>
        <v>0</v>
      </c>
      <c r="F65" s="17">
        <f t="shared" ref="F65" si="38">SUM(F57:F64)</f>
        <v>0</v>
      </c>
      <c r="G65" s="17">
        <f t="shared" ref="G65" si="39">SUM(G57:G64)</f>
        <v>0</v>
      </c>
      <c r="H65" s="17">
        <f t="shared" ref="H65" si="40">SUM(H57:H64)</f>
        <v>0</v>
      </c>
      <c r="I65" s="17">
        <f t="shared" ref="I65:J65" si="41">SUM(I57:I64)</f>
        <v>0</v>
      </c>
      <c r="J65" s="17">
        <f t="shared" si="41"/>
        <v>0</v>
      </c>
      <c r="K65" s="17">
        <f t="shared" ref="K65" si="42">SUM(K57:K64)</f>
        <v>0</v>
      </c>
      <c r="L65" s="17">
        <f>SUM(L57:L64)</f>
        <v>0</v>
      </c>
      <c r="M65" s="17">
        <f>SUM(M57:M64)</f>
        <v>0</v>
      </c>
      <c r="N65" s="17">
        <f>SUM(N57:N64)</f>
        <v>0</v>
      </c>
    </row>
    <row r="68" spans="1:14" x14ac:dyDescent="0.15">
      <c r="A68" s="1" t="s">
        <v>18</v>
      </c>
    </row>
    <row r="69" spans="1:14" x14ac:dyDescent="0.15">
      <c r="A69" s="1" t="s">
        <v>10</v>
      </c>
      <c r="B69" s="4"/>
    </row>
    <row r="70" spans="1:14" x14ac:dyDescent="0.15">
      <c r="A70" s="1" t="s">
        <v>28</v>
      </c>
      <c r="B70" s="4"/>
    </row>
    <row r="71" spans="1:14" ht="45" x14ac:dyDescent="0.15">
      <c r="A71" s="5" t="s">
        <v>1</v>
      </c>
      <c r="B71" s="6" t="s">
        <v>2</v>
      </c>
      <c r="C71" s="6" t="s">
        <v>3</v>
      </c>
      <c r="D71" s="40" t="s">
        <v>5</v>
      </c>
      <c r="E71" s="6" t="s">
        <v>7</v>
      </c>
      <c r="F71" s="6" t="s">
        <v>11</v>
      </c>
      <c r="G71" s="6" t="s">
        <v>14</v>
      </c>
      <c r="H71" s="6" t="s">
        <v>42</v>
      </c>
      <c r="I71" s="6" t="s">
        <v>44</v>
      </c>
      <c r="J71" s="6" t="s">
        <v>43</v>
      </c>
      <c r="K71" s="6" t="s">
        <v>12</v>
      </c>
      <c r="L71" s="6" t="s">
        <v>13</v>
      </c>
      <c r="M71" s="6" t="s">
        <v>21</v>
      </c>
      <c r="N71" s="6" t="s">
        <v>35</v>
      </c>
    </row>
    <row r="72" spans="1:14" ht="15" x14ac:dyDescent="0.15">
      <c r="A72" s="18" t="str">
        <f>A57</f>
        <v>WP1 - Analisi definizione specifiche e disegno sistema</v>
      </c>
      <c r="B72" s="9">
        <f t="shared" ref="B72:D72" si="43">B57</f>
        <v>1</v>
      </c>
      <c r="C72" s="9">
        <f t="shared" si="43"/>
        <v>4</v>
      </c>
      <c r="D72" s="41" t="str">
        <f t="shared" si="43"/>
        <v>Ricerca Industriale</v>
      </c>
      <c r="E72" s="8"/>
      <c r="F72" s="19"/>
      <c r="G72" s="19"/>
      <c r="H72" s="19"/>
      <c r="I72" s="19"/>
      <c r="J72" s="19"/>
      <c r="K72" s="19"/>
      <c r="L72" s="19"/>
      <c r="M72" s="10">
        <f t="shared" ref="M72:M79" si="44">SUM(F72:L72)</f>
        <v>0</v>
      </c>
      <c r="N72" s="10" t="str">
        <f>IFERROR(M72*(VLOOKUP($B$70,tab_aliquote[],IF(D72="Ricerca Industriale",2,3),FALSE)),"0")</f>
        <v>0</v>
      </c>
    </row>
    <row r="73" spans="1:14" ht="15" x14ac:dyDescent="0.15">
      <c r="A73" s="18" t="str">
        <f t="shared" ref="A73:D73" si="45">A58</f>
        <v>WP2 - Progettazione datalake e algoritmi di calcolo AI</v>
      </c>
      <c r="B73" s="9">
        <f t="shared" si="45"/>
        <v>4</v>
      </c>
      <c r="C73" s="9">
        <f t="shared" si="45"/>
        <v>10</v>
      </c>
      <c r="D73" s="41" t="str">
        <f t="shared" si="45"/>
        <v>Ricerca Industriale</v>
      </c>
      <c r="E73" s="8"/>
      <c r="F73" s="19"/>
      <c r="G73" s="19"/>
      <c r="H73" s="19"/>
      <c r="I73" s="19"/>
      <c r="J73" s="19"/>
      <c r="K73" s="19"/>
      <c r="L73" s="19"/>
      <c r="M73" s="10">
        <f t="shared" si="44"/>
        <v>0</v>
      </c>
      <c r="N73" s="10" t="str">
        <f>IFERROR(M73*(VLOOKUP($B$70,tab_aliquote[],IF(D73="Ricerca Industriale",2,3),FALSE)),"0")</f>
        <v>0</v>
      </c>
    </row>
    <row r="74" spans="1:14" ht="15" x14ac:dyDescent="0.15">
      <c r="A74" s="18" t="str">
        <f t="shared" ref="A74:D74" si="46">A59</f>
        <v>WP3 - Sviluppo ed implementazione nuovo sistema</v>
      </c>
      <c r="B74" s="9">
        <f t="shared" si="46"/>
        <v>8</v>
      </c>
      <c r="C74" s="9">
        <f t="shared" si="46"/>
        <v>15</v>
      </c>
      <c r="D74" s="41" t="str">
        <f t="shared" si="46"/>
        <v>Sviluppo Sperimentale</v>
      </c>
      <c r="E74" s="8"/>
      <c r="F74" s="19"/>
      <c r="G74" s="19"/>
      <c r="H74" s="19"/>
      <c r="I74" s="19"/>
      <c r="J74" s="19"/>
      <c r="K74" s="19"/>
      <c r="L74" s="19"/>
      <c r="M74" s="10">
        <f t="shared" si="44"/>
        <v>0</v>
      </c>
      <c r="N74" s="10" t="str">
        <f>IFERROR(M74*(VLOOKUP($B$70,tab_aliquote[],IF(D74="Ricerca Industriale",2,3),FALSE)),"0")</f>
        <v>0</v>
      </c>
    </row>
    <row r="75" spans="1:14" ht="15" x14ac:dyDescent="0.15">
      <c r="A75" s="18" t="str">
        <f t="shared" ref="A75:D75" si="47">A60</f>
        <v>WP4 - Testing e ottimizzazione</v>
      </c>
      <c r="B75" s="9">
        <f t="shared" si="47"/>
        <v>15</v>
      </c>
      <c r="C75" s="9">
        <f t="shared" si="47"/>
        <v>18</v>
      </c>
      <c r="D75" s="41" t="str">
        <f t="shared" si="47"/>
        <v>Sviluppo Sperimentale</v>
      </c>
      <c r="E75" s="8"/>
      <c r="F75" s="19"/>
      <c r="G75" s="19"/>
      <c r="H75" s="19"/>
      <c r="I75" s="19"/>
      <c r="J75" s="19"/>
      <c r="K75" s="19"/>
      <c r="L75" s="19"/>
      <c r="M75" s="10">
        <f t="shared" si="44"/>
        <v>0</v>
      </c>
      <c r="N75" s="10" t="str">
        <f>IFERROR(M75*(VLOOKUP($B$70,tab_aliquote[],IF(D75="Ricerca Industriale",2,3),FALSE)),"0")</f>
        <v>0</v>
      </c>
    </row>
    <row r="76" spans="1:14" ht="15" x14ac:dyDescent="0.15">
      <c r="A76" s="18" t="str">
        <f t="shared" ref="A76:D76" si="48">A61</f>
        <v>WP5 - Disseminazione</v>
      </c>
      <c r="B76" s="9">
        <f t="shared" si="48"/>
        <v>1</v>
      </c>
      <c r="C76" s="9">
        <f t="shared" si="48"/>
        <v>18</v>
      </c>
      <c r="D76" s="41" t="str">
        <f t="shared" si="48"/>
        <v>Sviluppo Sperimentale</v>
      </c>
      <c r="E76" s="8"/>
      <c r="F76" s="19"/>
      <c r="G76" s="19"/>
      <c r="H76" s="19"/>
      <c r="I76" s="19"/>
      <c r="J76" s="19"/>
      <c r="K76" s="19"/>
      <c r="L76" s="19"/>
      <c r="M76" s="10">
        <f t="shared" si="44"/>
        <v>0</v>
      </c>
      <c r="N76" s="10" t="str">
        <f>IFERROR(M76*(VLOOKUP($B$70,tab_aliquote[],IF(D76="Ricerca Industriale",2,3),FALSE)),"0")</f>
        <v>0</v>
      </c>
    </row>
    <row r="77" spans="1:14" ht="15" x14ac:dyDescent="0.15">
      <c r="A77" s="18" t="str">
        <f t="shared" ref="A77:D77" si="49">A62</f>
        <v xml:space="preserve">WP6 - </v>
      </c>
      <c r="B77" s="9" t="str">
        <f t="shared" si="49"/>
        <v/>
      </c>
      <c r="C77" s="9" t="str">
        <f t="shared" si="49"/>
        <v/>
      </c>
      <c r="D77" s="41" t="str">
        <f t="shared" si="49"/>
        <v/>
      </c>
      <c r="E77" s="8"/>
      <c r="F77" s="19"/>
      <c r="G77" s="19"/>
      <c r="H77" s="19"/>
      <c r="I77" s="19"/>
      <c r="J77" s="19"/>
      <c r="K77" s="19"/>
      <c r="L77" s="19"/>
      <c r="M77" s="10">
        <f t="shared" si="44"/>
        <v>0</v>
      </c>
      <c r="N77" s="10" t="str">
        <f>IFERROR(M77*(VLOOKUP($B$70,tab_aliquote[],IF(D77="Ricerca Industriale",2,3),FALSE)),"0")</f>
        <v>0</v>
      </c>
    </row>
    <row r="78" spans="1:14" ht="15" x14ac:dyDescent="0.15">
      <c r="A78" s="18" t="str">
        <f t="shared" ref="A78:D78" si="50">A63</f>
        <v xml:space="preserve">WP7 - </v>
      </c>
      <c r="B78" s="9" t="str">
        <f t="shared" si="50"/>
        <v/>
      </c>
      <c r="C78" s="9" t="str">
        <f t="shared" si="50"/>
        <v/>
      </c>
      <c r="D78" s="41" t="str">
        <f t="shared" si="50"/>
        <v/>
      </c>
      <c r="E78" s="8"/>
      <c r="F78" s="19"/>
      <c r="G78" s="19"/>
      <c r="H78" s="19"/>
      <c r="I78" s="19"/>
      <c r="J78" s="19"/>
      <c r="K78" s="19"/>
      <c r="L78" s="19"/>
      <c r="M78" s="10">
        <f t="shared" si="44"/>
        <v>0</v>
      </c>
      <c r="N78" s="10" t="str">
        <f>IFERROR(M78*(VLOOKUP($B$70,tab_aliquote[],IF(D78="Ricerca Industriale",2,3),FALSE)),"0")</f>
        <v>0</v>
      </c>
    </row>
    <row r="79" spans="1:14" ht="16" thickBot="1" x14ac:dyDescent="0.2">
      <c r="A79" s="20" t="str">
        <f t="shared" ref="A79:D79" si="51">A64</f>
        <v xml:space="preserve">WP8 - </v>
      </c>
      <c r="B79" s="13" t="str">
        <f t="shared" si="51"/>
        <v/>
      </c>
      <c r="C79" s="13" t="str">
        <f t="shared" si="51"/>
        <v/>
      </c>
      <c r="D79" s="42" t="str">
        <f t="shared" si="51"/>
        <v/>
      </c>
      <c r="E79" s="12"/>
      <c r="F79" s="21"/>
      <c r="G79" s="21"/>
      <c r="H79" s="21"/>
      <c r="I79" s="21"/>
      <c r="J79" s="21"/>
      <c r="K79" s="21"/>
      <c r="L79" s="21"/>
      <c r="M79" s="14">
        <f t="shared" si="44"/>
        <v>0</v>
      </c>
      <c r="N79" s="10" t="str">
        <f>IFERROR(M79*(VLOOKUP($B$70,tab_aliquote[],IF(D79="Ricerca Industriale",2,3),FALSE)),"0")</f>
        <v>0</v>
      </c>
    </row>
    <row r="80" spans="1:14" ht="16" thickTop="1" x14ac:dyDescent="0.15">
      <c r="A80" s="15" t="s">
        <v>0</v>
      </c>
      <c r="B80" s="16"/>
      <c r="C80" s="16"/>
      <c r="D80" s="37"/>
      <c r="E80" s="16">
        <f>SUM(E72:E79)</f>
        <v>0</v>
      </c>
      <c r="F80" s="17">
        <f t="shared" ref="F80" si="52">SUM(F72:F79)</f>
        <v>0</v>
      </c>
      <c r="G80" s="17">
        <f t="shared" ref="G80" si="53">SUM(G72:G79)</f>
        <v>0</v>
      </c>
      <c r="H80" s="17">
        <f t="shared" ref="H80" si="54">SUM(H72:H79)</f>
        <v>0</v>
      </c>
      <c r="I80" s="17">
        <f t="shared" ref="I80:J80" si="55">SUM(I72:I79)</f>
        <v>0</v>
      </c>
      <c r="J80" s="17">
        <f t="shared" si="55"/>
        <v>0</v>
      </c>
      <c r="K80" s="17">
        <f t="shared" ref="K80" si="56">SUM(K72:K79)</f>
        <v>0</v>
      </c>
      <c r="L80" s="17">
        <f>SUM(L72:L79)</f>
        <v>0</v>
      </c>
      <c r="M80" s="17">
        <f>SUM(M72:M79)</f>
        <v>0</v>
      </c>
      <c r="N80" s="17">
        <f>SUM(N72:N79)</f>
        <v>0</v>
      </c>
    </row>
  </sheetData>
  <conditionalFormatting sqref="B3:B4">
    <cfRule type="containsBlanks" dxfId="1" priority="3" stopIfTrue="1">
      <formula>LEN(TRIM(B3))=0</formula>
    </cfRule>
  </conditionalFormatting>
  <conditionalFormatting sqref="G20 K20">
    <cfRule type="cellIs" dxfId="0" priority="1" operator="lessThan">
      <formula>0</formula>
    </cfRule>
  </conditionalFormatting>
  <dataValidations count="3">
    <dataValidation type="list" allowBlank="1" showInputMessage="1" showErrorMessage="1" sqref="D72:D79 D27:D34 D42:D49 D57:D64" xr:uid="{A89DA31E-5ED8-534A-8AED-39ED1886533B}">
      <formula1>"Ricerca Industriale, Sviluppo Speriementale, Studi Fattibilità"</formula1>
    </dataValidation>
    <dataValidation type="list" allowBlank="1" showInputMessage="1" showErrorMessage="1" sqref="D8:D15" xr:uid="{8FA28858-5FF4-A947-982E-1DEBC9188933}">
      <formula1>"Ricerca Industriale, Sviluppo Sperimentale"</formula1>
    </dataValidation>
    <dataValidation type="list" allowBlank="1" showInputMessage="1" showErrorMessage="1" sqref="B25 B40 B55 B70" xr:uid="{4CFE2F18-E641-433C-BB9A-FFE858F2F21F}">
      <formula1>"Grande, Media, Piccola"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CFD73-642A-4F03-96AC-53C4F72E9E70}">
  <dimension ref="A1:C4"/>
  <sheetViews>
    <sheetView workbookViewId="0">
      <selection activeCell="M14" sqref="M14"/>
    </sheetView>
  </sheetViews>
  <sheetFormatPr baseColWidth="10" defaultColWidth="8.83203125" defaultRowHeight="15" x14ac:dyDescent="0.2"/>
  <sheetData>
    <row r="1" spans="1:3" x14ac:dyDescent="0.2">
      <c r="A1" t="s">
        <v>29</v>
      </c>
      <c r="B1" t="s">
        <v>30</v>
      </c>
      <c r="C1" t="s">
        <v>31</v>
      </c>
    </row>
    <row r="2" spans="1:3" x14ac:dyDescent="0.2">
      <c r="A2" t="s">
        <v>32</v>
      </c>
      <c r="B2" s="22">
        <v>0.7</v>
      </c>
      <c r="C2" s="22">
        <v>0.45</v>
      </c>
    </row>
    <row r="3" spans="1:3" x14ac:dyDescent="0.2">
      <c r="A3" t="s">
        <v>33</v>
      </c>
      <c r="B3" s="22">
        <v>0.6</v>
      </c>
      <c r="C3" s="22">
        <v>0.35</v>
      </c>
    </row>
    <row r="4" spans="1:3" x14ac:dyDescent="0.2">
      <c r="A4" t="s">
        <v>34</v>
      </c>
      <c r="B4" s="22">
        <v>0.5</v>
      </c>
      <c r="C4" s="22">
        <v>0.25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fda517-cdbd-4b7c-bd11-d49677887c78" xsi:nil="true"/>
    <lcf76f155ced4ddcb4097134ff3c332f xmlns="ab1b509c-1e2a-4101-aac1-931c747fe37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4076B048063A44D965D0B0BE6C38D89" ma:contentTypeVersion="15" ma:contentTypeDescription="Creare un nuovo documento." ma:contentTypeScope="" ma:versionID="c435d78e381eeddad501c676f84ca49d">
  <xsd:schema xmlns:xsd="http://www.w3.org/2001/XMLSchema" xmlns:xs="http://www.w3.org/2001/XMLSchema" xmlns:p="http://schemas.microsoft.com/office/2006/metadata/properties" xmlns:ns2="ab1b509c-1e2a-4101-aac1-931c747fe372" xmlns:ns3="a3fda517-cdbd-4b7c-bd11-d49677887c78" targetNamespace="http://schemas.microsoft.com/office/2006/metadata/properties" ma:root="true" ma:fieldsID="3fd826764570fb2d7fbdd8083811b4d6" ns2:_="" ns3:_="">
    <xsd:import namespace="ab1b509c-1e2a-4101-aac1-931c747fe372"/>
    <xsd:import namespace="a3fda517-cdbd-4b7c-bd11-d49677887c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1b509c-1e2a-4101-aac1-931c747fe3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fda517-cdbd-4b7c-bd11-d49677887c7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ff5a67c-3d2c-4a73-ab35-0cd3ed11433d}" ma:internalName="TaxCatchAll" ma:showField="CatchAllData" ma:web="a3fda517-cdbd-4b7c-bd11-d49677887c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A41BCE-9CBD-4BF7-AAB6-A9172B66CFC3}">
  <ds:schemaRefs>
    <ds:schemaRef ds:uri="a3fda517-cdbd-4b7c-bd11-d49677887c78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ab1b509c-1e2a-4101-aac1-931c747fe37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5108A9B-E4DD-415A-BF57-C93ED156D8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A8952-C6C3-430D-92E5-71872795BE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1b509c-1e2a-4101-aac1-931c747fe372"/>
    <ds:schemaRef ds:uri="a3fda517-cdbd-4b7c-bd11-d49677887c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</vt:lpstr>
      <vt:lpstr>Aliquote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Matteo Faggin</cp:lastModifiedBy>
  <dcterms:created xsi:type="dcterms:W3CDTF">2019-05-20T14:49:31Z</dcterms:created>
  <dcterms:modified xsi:type="dcterms:W3CDTF">2023-07-06T13:46:20Z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0x010100D4076B048063A44D965D0B0BE6C38D89</vt:lpwstr>
  </property>
  <property fmtid="{D5CDD505-2E9C-101B-9397-08002B2CF9AE}" pid="3" name="MediaServiceImageTags">
    <vt:lpwstr/>
  </property>
</Properties>
</file>